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Examples_SC" sheetId="3" r:id="rId3"/>
    <sheet name="Simple_Example_BA" sheetId="4" r:id="rId4"/>
    <sheet name="Monthly_Calcs_Example_BA" sheetId="5" r:id="rId5"/>
    <sheet name="Second_Monthly_Example_BA" sheetId="6" r:id="rId6"/>
  </sheets>
  <definedNames>
    <definedName name="Average_Days_in_Month">'Monthly_Calcs_Example_BA'!$H$13</definedName>
    <definedName name="Days_in_Year">'Simple_Example_BA'!$G$19</definedName>
    <definedName name="HL_Home">'Contents'!$B$1</definedName>
    <definedName name="Model_Name">'GC'!$C$10</definedName>
    <definedName name="_xlnm.Print_Area" localSheetId="1">'Contents'!$B$1:$Q$13</definedName>
    <definedName name="_xlnm.Print_Area" localSheetId="2">'Examples_SC'!$B$1:$P$30</definedName>
    <definedName name="_xlnm.Print_Area" localSheetId="0">'GC'!$B$1:$P$30</definedName>
    <definedName name="_xlnm.Print_Area" localSheetId="4">'Monthly_Calcs_Example_BA'!$B$1:$X$29</definedName>
    <definedName name="_xlnm.Print_Area" localSheetId="5">'Second_Monthly_Example_BA'!$B$1:$X$63</definedName>
    <definedName name="_xlnm.Print_Area" localSheetId="3">'Simple_Example_BA'!$B$1:$T$29</definedName>
    <definedName name="_xlnm.Print_Titles" localSheetId="1">'Contents'!$1:$7</definedName>
    <definedName name="_xlnm.Print_Titles" localSheetId="4">'Monthly_Calcs_Example_BA'!$1:$6</definedName>
    <definedName name="_xlnm.Print_Titles" localSheetId="5">'Second_Monthly_Example_BA'!$1:$5</definedName>
    <definedName name="_xlnm.Print_Titles" localSheetId="3">'Simple_Example_BA'!$1:$6</definedName>
  </definedNames>
  <calcPr fullCalcOnLoad="1"/>
</workbook>
</file>

<file path=xl/sharedStrings.xml><?xml version="1.0" encoding="utf-8"?>
<sst xmlns="http://schemas.openxmlformats.org/spreadsheetml/2006/main" count="83" uniqueCount="63">
  <si>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</si>
  <si>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</si>
  <si>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</si>
  <si>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</si>
  <si>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</si>
  <si>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</si>
  <si>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</si>
  <si>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</si>
  <si>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</si>
  <si>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</si>
  <si>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</si>
  <si>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</si>
  <si>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</si>
  <si>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</si>
  <si>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</si>
  <si>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</si>
  <si>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</si>
  <si>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</si>
  <si>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</si>
  <si>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</si>
  <si>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</si>
  <si>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</si>
  <si>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</si>
  <si>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Various examples.</t>
  </si>
  <si>
    <t>BA</t>
  </si>
  <si>
    <t>b.</t>
  </si>
  <si>
    <t>c.</t>
  </si>
  <si>
    <t>Working Capital Adjustments</t>
  </si>
  <si>
    <t>Modelling working capital adjustments in Excel.</t>
  </si>
  <si>
    <t>Working Capital Adjustment Examples</t>
  </si>
  <si>
    <t>Simple Example</t>
  </si>
  <si>
    <t>Assumptions</t>
  </si>
  <si>
    <t>Type of Example</t>
  </si>
  <si>
    <t>Debtor</t>
  </si>
  <si>
    <t>Control Account</t>
  </si>
  <si>
    <t>Days in Year</t>
  </si>
  <si>
    <t>Chart Data</t>
  </si>
  <si>
    <t>Days in an Average Month</t>
  </si>
  <si>
    <t>Required for calculations</t>
  </si>
  <si>
    <t>days</t>
  </si>
  <si>
    <t>Days Receivable</t>
  </si>
  <si>
    <t>Complete Mths</t>
  </si>
  <si>
    <t>Partial Mth</t>
  </si>
  <si>
    <t>Calculations</t>
  </si>
  <si>
    <t>Month Number</t>
  </si>
  <si>
    <t>Monthly Calculations Example</t>
  </si>
  <si>
    <t>Prior BS</t>
  </si>
  <si>
    <t>IS</t>
  </si>
  <si>
    <t>CFS</t>
  </si>
  <si>
    <t>Current BS</t>
  </si>
  <si>
    <t>More Sophisticated Monthly Example</t>
  </si>
  <si>
    <t>Forecast Sales Revenue</t>
  </si>
  <si>
    <t>Cash Receipt Profile</t>
  </si>
  <si>
    <t>Bad Debt</t>
  </si>
  <si>
    <t>Month Written Off</t>
  </si>
  <si>
    <t>Amount Written Off</t>
  </si>
  <si>
    <t>Cash Receipts</t>
  </si>
  <si>
    <t>Simple Grid Method</t>
  </si>
  <si>
    <t>Reverse Ticker Method</t>
  </si>
  <si>
    <t>Bad Debts Written Off</t>
  </si>
  <si>
    <t>Opening Debtors</t>
  </si>
  <si>
    <t>Sales in Period</t>
  </si>
  <si>
    <t>Closing Debtors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</si>
</sst>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[Blue]_(#,##0_);[Red]\(#,##0\);[Green]_(\-_)"/>
    <numFmt numFmtId="185" formatCode=";;;"/>
    <numFmt numFmtId="186" formatCode="_-#,##0_-;\-#,##0_-;_-&quot;-&quot;_-;_-@_-"/>
    <numFmt numFmtId="187" formatCode="[Blue]#,##0%"/>
    <numFmt numFmtId="188" formatCode="#,##0%"/>
    <numFmt numFmtId="189" formatCode="&quot;Sales: Period &quot;0"/>
    <numFmt numFmtId="190" formatCode="#,##0%;\-"/>
    <numFmt numFmtId="191" formatCode="#,##0%;\(#,##0%\);\-"/>
  </numFmts>
  <fonts count="78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sz val="8"/>
      <color indexed="49"/>
      <name val="Arial"/>
      <family val="2"/>
    </font>
    <font>
      <sz val="8"/>
      <color indexed="55"/>
      <name val="Arial"/>
      <family val="2"/>
    </font>
    <font>
      <i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color indexed="49"/>
      <name val="Arial"/>
      <family val="2"/>
    </font>
    <font>
      <b/>
      <u val="single"/>
      <sz val="8"/>
      <color indexed="8"/>
      <name val="Tahoma"/>
      <family val="0"/>
    </font>
    <font>
      <b/>
      <sz val="10"/>
      <color indexed="8"/>
      <name val="Calibri"/>
      <family val="0"/>
    </font>
    <font>
      <b/>
      <sz val="8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8"/>
      <color theme="4"/>
      <name val="Arial"/>
      <family val="2"/>
    </font>
    <font>
      <sz val="8"/>
      <color theme="0" tint="-0.3499799966812134"/>
      <name val="Arial"/>
      <family val="2"/>
    </font>
    <font>
      <i/>
      <sz val="8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b/>
      <sz val="8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699890613556"/>
        <bgColor indexed="64"/>
      </patternFill>
    </fill>
  </fills>
  <borders count="1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9" fillId="26" borderId="0" applyNumberFormat="0" applyBorder="0" applyAlignment="0" applyProtection="0"/>
    <xf numFmtId="0" fontId="60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61" fillId="28" borderId="3" applyNumberFormat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5" fillId="30" borderId="2" applyNumberFormat="0" applyAlignment="0" applyProtection="0"/>
    <xf numFmtId="0" fontId="66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7" fillId="31" borderId="0" applyNumberFormat="0" applyBorder="0" applyAlignment="0" applyProtection="0"/>
    <xf numFmtId="0" fontId="0" fillId="32" borderId="6" applyNumberFormat="0" applyFont="0" applyAlignment="0" applyProtection="0"/>
    <xf numFmtId="0" fontId="68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9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27" fillId="0" borderId="0" xfId="112" applyFont="1">
      <alignment horizontal="left" vertical="center"/>
      <protection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29" fillId="0" borderId="0" xfId="117" applyNumberFormat="1" applyFont="1" applyAlignment="1">
      <alignment horizontal="center" vertical="center"/>
      <protection locked="0"/>
    </xf>
    <xf numFmtId="0" fontId="30" fillId="0" borderId="0" xfId="70" applyFont="1" applyAlignment="1">
      <alignment horizontal="left" vertical="center"/>
      <protection/>
    </xf>
    <xf numFmtId="177" fontId="30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1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177" fontId="28" fillId="0" borderId="0" xfId="115" applyNumberFormat="1" applyFont="1" applyAlignment="1" quotePrefix="1">
      <alignment horizontal="center" vertical="center"/>
      <protection locked="0"/>
    </xf>
    <xf numFmtId="0" fontId="21" fillId="0" borderId="0" xfId="113" applyFont="1" applyFill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82" applyFont="1" applyFill="1">
      <alignment horizontal="left" vertical="center"/>
      <protection/>
    </xf>
    <xf numFmtId="0" fontId="8" fillId="0" borderId="0" xfId="74" applyFill="1">
      <alignment horizontal="center" vertical="center"/>
      <protection locked="0"/>
    </xf>
    <xf numFmtId="0" fontId="8" fillId="0" borderId="0" xfId="74" applyFill="1" applyAlignment="1">
      <alignment horizontal="right" vertical="center"/>
      <protection locked="0"/>
    </xf>
    <xf numFmtId="0" fontId="8" fillId="0" borderId="0" xfId="74" applyFill="1" applyAlignment="1">
      <alignment horizontal="left" vertical="center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4" fillId="0" borderId="0" xfId="69" applyFont="1" applyFill="1">
      <alignment vertical="center"/>
      <protection/>
    </xf>
    <xf numFmtId="0" fontId="30" fillId="0" borderId="0" xfId="70" applyFont="1" applyFill="1">
      <alignment vertical="center"/>
      <protection/>
    </xf>
    <xf numFmtId="0" fontId="22" fillId="0" borderId="0" xfId="71" applyFont="1" applyFill="1">
      <alignment vertical="center"/>
      <protection/>
    </xf>
    <xf numFmtId="0" fontId="72" fillId="0" borderId="0" xfId="72" applyFont="1" applyFill="1" applyAlignment="1" applyProtection="1">
      <alignment horizontal="left" vertical="center"/>
      <protection locked="0"/>
    </xf>
    <xf numFmtId="0" fontId="73" fillId="33" borderId="5" xfId="0" applyFont="1" applyFill="1" applyBorder="1" applyAlignment="1">
      <alignment horizontal="center"/>
    </xf>
    <xf numFmtId="3" fontId="73" fillId="33" borderId="5" xfId="0" applyNumberFormat="1" applyFont="1" applyFill="1" applyBorder="1" applyAlignment="1">
      <alignment horizontal="center"/>
    </xf>
    <xf numFmtId="0" fontId="32" fillId="0" borderId="0" xfId="69" applyFont="1" applyFill="1" applyBorder="1">
      <alignment vertical="center"/>
      <protection/>
    </xf>
    <xf numFmtId="41" fontId="0" fillId="0" borderId="0" xfId="63" applyFont="1" applyFill="1" applyAlignment="1">
      <alignment/>
    </xf>
    <xf numFmtId="184" fontId="0" fillId="0" borderId="0" xfId="62" applyFont="1" applyFill="1" applyAlignment="1">
      <alignment/>
    </xf>
    <xf numFmtId="41" fontId="0" fillId="0" borderId="5" xfId="63" applyFont="1" applyFill="1" applyBorder="1" applyAlignment="1">
      <alignment/>
    </xf>
    <xf numFmtId="3" fontId="74" fillId="0" borderId="11" xfId="0" applyNumberFormat="1" applyFont="1" applyBorder="1" applyAlignment="1">
      <alignment horizontal="center"/>
    </xf>
    <xf numFmtId="0" fontId="33" fillId="0" borderId="0" xfId="69" applyFont="1" applyFill="1" applyBorder="1">
      <alignment vertical="center"/>
      <protection/>
    </xf>
    <xf numFmtId="184" fontId="73" fillId="0" borderId="0" xfId="62" applyFont="1" applyFill="1" applyAlignment="1">
      <alignment/>
    </xf>
    <xf numFmtId="184" fontId="0" fillId="0" borderId="12" xfId="62" applyFont="1" applyFill="1" applyBorder="1" applyAlignment="1">
      <alignment/>
    </xf>
    <xf numFmtId="184" fontId="6" fillId="0" borderId="12" xfId="62" applyFont="1" applyFill="1" applyBorder="1" applyAlignment="1">
      <alignment/>
    </xf>
    <xf numFmtId="1" fontId="72" fillId="0" borderId="0" xfId="0" applyNumberFormat="1" applyFont="1" applyFill="1" applyAlignment="1">
      <alignment/>
    </xf>
    <xf numFmtId="0" fontId="23" fillId="0" borderId="0" xfId="71" applyFont="1" applyFill="1">
      <alignment vertical="center"/>
      <protection/>
    </xf>
    <xf numFmtId="0" fontId="72" fillId="34" borderId="5" xfId="0" applyFont="1" applyFill="1" applyBorder="1" applyAlignment="1">
      <alignment horizontal="center"/>
    </xf>
    <xf numFmtId="9" fontId="0" fillId="0" borderId="5" xfId="86" applyFont="1" applyFill="1" applyBorder="1" applyAlignment="1">
      <alignment/>
    </xf>
    <xf numFmtId="41" fontId="6" fillId="0" borderId="0" xfId="63" applyFont="1" applyFill="1" applyAlignment="1">
      <alignment horizontal="center"/>
    </xf>
    <xf numFmtId="184" fontId="0" fillId="33" borderId="5" xfId="62" applyFont="1" applyFill="1" applyBorder="1" applyAlignment="1">
      <alignment/>
    </xf>
    <xf numFmtId="184" fontId="6" fillId="0" borderId="0" xfId="62" applyFont="1" applyFill="1" applyAlignment="1">
      <alignment/>
    </xf>
    <xf numFmtId="0" fontId="75" fillId="0" borderId="0" xfId="0" applyFont="1" applyFill="1" applyAlignment="1">
      <alignment/>
    </xf>
    <xf numFmtId="187" fontId="0" fillId="33" borderId="5" xfId="86" applyNumberFormat="1" applyFont="1" applyFill="1" applyBorder="1" applyAlignment="1">
      <alignment/>
    </xf>
    <xf numFmtId="188" fontId="76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0" fillId="0" borderId="0" xfId="0" applyNumberFormat="1" applyFill="1" applyAlignment="1">
      <alignment horizontal="left"/>
    </xf>
    <xf numFmtId="0" fontId="22" fillId="0" borderId="0" xfId="71" applyFont="1" applyFill="1">
      <alignment vertical="center"/>
      <protection/>
    </xf>
    <xf numFmtId="184" fontId="77" fillId="0" borderId="12" xfId="62" applyFont="1" applyFill="1" applyBorder="1" applyAlignment="1">
      <alignment/>
    </xf>
    <xf numFmtId="191" fontId="0" fillId="0" borderId="0" xfId="86" applyNumberFormat="1" applyFont="1" applyFill="1" applyAlignment="1">
      <alignment/>
    </xf>
    <xf numFmtId="0" fontId="0" fillId="0" borderId="0" xfId="71" applyFont="1" applyFill="1">
      <alignment vertical="center"/>
      <protection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0" fontId="7" fillId="0" borderId="0" xfId="76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325"/>
          <c:w val="0.986"/>
          <c:h val="0.862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val>
            <c:numRef>
              <c:f>Simple_Example_BA!$G$33:$G$37</c:f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Simple_Example_BA!$H$33:$H$37</c:f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Simple_Example_BA!$J$33:$J$37</c:f>
            </c:numRef>
          </c:val>
        </c:ser>
        <c:overlap val="100"/>
        <c:gapWidth val="0"/>
        <c:axId val="27919265"/>
        <c:axId val="49946794"/>
      </c:barChart>
      <c:scatterChart>
        <c:scatterStyle val="smoothMarker"/>
        <c:varyColors val="0"/>
        <c:ser>
          <c:idx val="3"/>
          <c:order val="3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Simple_Example_BA!$G$39:$G$40</c:f>
            </c:numRef>
          </c:xVal>
          <c:yVal>
            <c:numRef>
              <c:f>Simple_Example_BA!$H$39:$H$40</c:f>
            </c:numRef>
          </c:yVal>
          <c:smooth val="1"/>
        </c:ser>
        <c:ser>
          <c:idx val="4"/>
          <c:order val="4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Simple_Example_BA!$G$42:$G$43</c:f>
            </c:numRef>
          </c:xVal>
          <c:yVal>
            <c:numRef>
              <c:f>Simple_Example_BA!$H$42:$H$43</c:f>
            </c:numRef>
          </c:yVal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Simple_Example_BA!$G$45:$G$46</c:f>
            </c:numRef>
          </c:xVal>
          <c:yVal>
            <c:numRef>
              <c:f>Simple_Example_BA!$H$45:$H$46</c:f>
            </c:numRef>
          </c:yVal>
          <c:smooth val="1"/>
        </c:ser>
        <c:ser>
          <c:idx val="6"/>
          <c:order val="6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Simple_Example_BA!$G$48:$G$49</c:f>
            </c:numRef>
          </c:xVal>
          <c:yVal>
            <c:numRef>
              <c:f>Simple_Example_BA!$H$48:$H$49</c:f>
            </c:numRef>
          </c:yVal>
          <c:smooth val="1"/>
        </c:ser>
        <c:ser>
          <c:idx val="7"/>
          <c:order val="7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Simple_Example_BA!$G$51:$G$52</c:f>
            </c:numRef>
          </c:xVal>
          <c:yVal>
            <c:numRef>
              <c:f>Simple_Example_BA!$H$51:$H$52</c:f>
            </c:numRef>
          </c:yVal>
          <c:smooth val="1"/>
        </c:ser>
        <c:axId val="46867963"/>
        <c:axId val="19158484"/>
      </c:scatterChart>
      <c:catAx>
        <c:axId val="27919265"/>
        <c:scaling>
          <c:orientation val="maxMin"/>
        </c:scaling>
        <c:axPos val="l"/>
        <c:delete val="1"/>
        <c:majorTickMark val="out"/>
        <c:minorTickMark val="none"/>
        <c:tickLblPos val="nextTo"/>
        <c:crossAx val="49946794"/>
        <c:crosses val="autoZero"/>
        <c:auto val="1"/>
        <c:lblOffset val="100"/>
        <c:tickLblSkip val="1"/>
        <c:noMultiLvlLbl val="0"/>
      </c:catAx>
      <c:valAx>
        <c:axId val="49946794"/>
        <c:scaling>
          <c:orientation val="minMax"/>
          <c:max val="7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7919265"/>
        <c:crosses val="max"/>
        <c:crossBetween val="between"/>
        <c:dispUnits/>
        <c:majorUnit val="365"/>
      </c:valAx>
      <c:valAx>
        <c:axId val="46867963"/>
        <c:scaling>
          <c:orientation val="minMax"/>
        </c:scaling>
        <c:axPos val="b"/>
        <c:delete val="1"/>
        <c:majorTickMark val="out"/>
        <c:minorTickMark val="none"/>
        <c:tickLblPos val="nextTo"/>
        <c:crossAx val="19158484"/>
        <c:crosses val="max"/>
        <c:crossBetween val="midCat"/>
        <c:dispUnits/>
      </c:valAx>
      <c:valAx>
        <c:axId val="19158484"/>
        <c:scaling>
          <c:orientation val="minMax"/>
          <c:max val="5"/>
        </c:scaling>
        <c:axPos val="l"/>
        <c:delete val="1"/>
        <c:majorTickMark val="out"/>
        <c:minorTickMark val="none"/>
        <c:tickLblPos val="nextTo"/>
        <c:crossAx val="46867963"/>
        <c:crosses val="max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0.20675</cdr:y>
    </cdr:from>
    <cdr:to>
      <cdr:x>0.383</cdr:x>
      <cdr:y>0.29</cdr:y>
    </cdr:to>
    <cdr:sp textlink="Simple_Example_BA!$G$26">
      <cdr:nvSpPr>
        <cdr:cNvPr id="1" name="TextBox 1"/>
        <cdr:cNvSpPr txBox="1">
          <a:spLocks noChangeArrowheads="1"/>
        </cdr:cNvSpPr>
      </cdr:nvSpPr>
      <cdr:spPr>
        <a:xfrm>
          <a:off x="752475" y="533400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df69fa4-d766-41b3-8b9b-acf0a37f93f5}" type="TxLink">
            <a:rPr lang="en-US" cap="none" sz="1100" b="1" i="0" u="none" baseline="0">
              <a:solidFill>
                <a:srgbClr val="000000"/>
              </a:solidFill>
            </a:rPr>
            <a:t> 1,000 </a:t>
          </a:fld>
        </a:p>
      </cdr:txBody>
    </cdr:sp>
  </cdr:relSizeAnchor>
  <cdr:relSizeAnchor xmlns:cdr="http://schemas.openxmlformats.org/drawingml/2006/chartDrawing">
    <cdr:from>
      <cdr:x>0.35525</cdr:x>
      <cdr:y>0.51025</cdr:y>
    </cdr:from>
    <cdr:to>
      <cdr:x>0.49025</cdr:x>
      <cdr:y>0.58475</cdr:y>
    </cdr:to>
    <cdr:sp textlink="Simple_Example_BA!$H$27">
      <cdr:nvSpPr>
        <cdr:cNvPr id="2" name="TextBox 1"/>
        <cdr:cNvSpPr txBox="1">
          <a:spLocks noChangeArrowheads="1"/>
        </cdr:cNvSpPr>
      </cdr:nvSpPr>
      <cdr:spPr>
        <a:xfrm>
          <a:off x="1619250" y="13335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d4bf22b-3f02-42c1-937a-0f36b2492325}" type="TxLink">
            <a:rPr lang="en-US" cap="none" sz="1100" b="1" i="0" u="none" baseline="0">
              <a:solidFill>
                <a:srgbClr val="000000"/>
              </a:solidFill>
            </a:rPr>
            <a:t>753</a:t>
          </a:fld>
        </a:p>
      </cdr:txBody>
    </cdr:sp>
  </cdr:relSizeAnchor>
  <cdr:relSizeAnchor xmlns:cdr="http://schemas.openxmlformats.org/drawingml/2006/chartDrawing">
    <cdr:from>
      <cdr:x>0.49025</cdr:x>
      <cdr:y>0.51475</cdr:y>
    </cdr:from>
    <cdr:to>
      <cdr:x>0.625</cdr:x>
      <cdr:y>0.5885</cdr:y>
    </cdr:to>
    <cdr:sp textlink="Simple_Example_BA!$G$28">
      <cdr:nvSpPr>
        <cdr:cNvPr id="3" name="TextBox 1"/>
        <cdr:cNvSpPr txBox="1">
          <a:spLocks noChangeArrowheads="1"/>
        </cdr:cNvSpPr>
      </cdr:nvSpPr>
      <cdr:spPr>
        <a:xfrm>
          <a:off x="2238375" y="134302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26fb511-b129-4823-88d9-830c8da0b06e}" type="TxLink">
            <a:rPr lang="en-US" cap="none" sz="1100" b="1" i="0" u="none" baseline="0">
              <a:solidFill>
                <a:srgbClr val="000000"/>
              </a:solidFill>
            </a:rPr>
            <a:t> 247 </a:t>
          </a:fld>
        </a:p>
      </cdr:txBody>
    </cdr:sp>
  </cdr:relSizeAnchor>
  <cdr:relSizeAnchor xmlns:cdr="http://schemas.openxmlformats.org/drawingml/2006/chartDrawing">
    <cdr:from>
      <cdr:x>0.28025</cdr:x>
      <cdr:y>0.6345</cdr:y>
    </cdr:from>
    <cdr:to>
      <cdr:x>0.494</cdr:x>
      <cdr:y>0.721</cdr:y>
    </cdr:to>
    <cdr:sp textlink="Simple_Example_BA!$D$27">
      <cdr:nvSpPr>
        <cdr:cNvPr id="4" name="TextBox 4"/>
        <cdr:cNvSpPr txBox="1">
          <a:spLocks noChangeArrowheads="1"/>
        </cdr:cNvSpPr>
      </cdr:nvSpPr>
      <cdr:spPr>
        <a:xfrm>
          <a:off x="1276350" y="1657350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2ca68f5c-e185-4da2-86c1-9a13692b8da9}" type="TxLink">
            <a:rPr lang="en-US" cap="none" sz="800" b="1" i="0" u="none" baseline="0">
              <a:solidFill>
                <a:srgbClr val="07275C"/>
              </a:solidFill>
            </a:rPr>
            <a:t>Cash Receipts</a:t>
          </a:fld>
        </a:p>
      </cdr:txBody>
    </cdr:sp>
  </cdr:relSizeAnchor>
  <cdr:relSizeAnchor xmlns:cdr="http://schemas.openxmlformats.org/drawingml/2006/chartDrawing">
    <cdr:from>
      <cdr:x>0.2765</cdr:x>
      <cdr:y>0.09425</cdr:y>
    </cdr:from>
    <cdr:to>
      <cdr:x>0.49025</cdr:x>
      <cdr:y>0.18125</cdr:y>
    </cdr:to>
    <cdr:sp textlink="Simple_Example_BA!$D$26">
      <cdr:nvSpPr>
        <cdr:cNvPr id="5" name="TextBox 1"/>
        <cdr:cNvSpPr txBox="1">
          <a:spLocks noChangeArrowheads="1"/>
        </cdr:cNvSpPr>
      </cdr:nvSpPr>
      <cdr:spPr>
        <a:xfrm>
          <a:off x="1257300" y="238125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5bc07620-ceb6-45c0-b8e9-465358038297}" type="TxLink">
            <a:rPr lang="en-US" cap="none" sz="800" b="1" i="0" u="none" baseline="0">
              <a:solidFill>
                <a:srgbClr val="07275C"/>
              </a:solidFill>
            </a:rPr>
            <a:t>Sales in Period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10</xdr:row>
      <xdr:rowOff>47625</xdr:rowOff>
    </xdr:from>
    <xdr:to>
      <xdr:col>17</xdr:col>
      <xdr:colOff>457200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286250" y="165735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19" t="s">
        <v>17</v>
      </c>
    </row>
    <row r="10" ht="15.75">
      <c r="C10" s="20" t="s">
        <v>27</v>
      </c>
    </row>
    <row r="11" spans="3:6" ht="11.25">
      <c r="C11" s="63" t="s">
        <v>3</v>
      </c>
      <c r="D11" s="63"/>
      <c r="E11" s="63"/>
      <c r="F11" s="63"/>
    </row>
    <row r="19" ht="11.25">
      <c r="C19" s="21" t="s">
        <v>0</v>
      </c>
    </row>
    <row r="21" ht="11.25">
      <c r="C21" s="21" t="s">
        <v>1</v>
      </c>
    </row>
    <row r="22" ht="11.25">
      <c r="C22" s="22" t="s">
        <v>28</v>
      </c>
    </row>
    <row r="23" ht="11.25">
      <c r="C23" s="22"/>
    </row>
    <row r="24" spans="3:9" ht="11.25">
      <c r="C24" s="22" t="s">
        <v>18</v>
      </c>
      <c r="G24" s="63" t="s">
        <v>19</v>
      </c>
      <c r="H24" s="63"/>
      <c r="I24" s="63"/>
    </row>
    <row r="25" spans="3:9" ht="11.25">
      <c r="C25" s="22" t="s">
        <v>20</v>
      </c>
      <c r="G25" s="63" t="s">
        <v>21</v>
      </c>
      <c r="H25" s="63"/>
      <c r="I25" s="63"/>
    </row>
    <row r="26" spans="3:9" ht="11.25">
      <c r="C26" s="22" t="s">
        <v>22</v>
      </c>
      <c r="G26" s="63" t="s">
        <v>21</v>
      </c>
      <c r="H26" s="63"/>
      <c r="I26" s="63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Working Capital Adjustments</v>
      </c>
    </row>
    <row r="3" spans="2:9" ht="11.25">
      <c r="B3" s="63" t="s">
        <v>5</v>
      </c>
      <c r="C3" s="63"/>
      <c r="D3" s="63"/>
      <c r="E3" s="63"/>
      <c r="F3" s="63"/>
      <c r="G3" s="63"/>
      <c r="H3" s="63"/>
      <c r="I3" s="63"/>
    </row>
    <row r="6" spans="1:17" s="12" customFormat="1" ht="12.75">
      <c r="A6" s="11" t="s">
        <v>6</v>
      </c>
      <c r="B6" s="13" t="s">
        <v>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4" t="s">
        <v>15</v>
      </c>
    </row>
    <row r="7" ht="11.25">
      <c r="B7" s="6"/>
    </row>
    <row r="8" spans="2:17" ht="18.75" customHeight="1">
      <c r="B8" s="66">
        <v>1</v>
      </c>
      <c r="C8" s="66"/>
      <c r="D8" s="67" t="str">
        <f>Examples_SC!C9</f>
        <v>Working Capital Adjustment Examples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3">
        <v>3</v>
      </c>
    </row>
    <row r="9" spans="6:17" s="15" customFormat="1" ht="11.25" outlineLevel="1">
      <c r="F9" s="64" t="s">
        <v>14</v>
      </c>
      <c r="G9" s="64"/>
      <c r="H9" s="65" t="str">
        <f>Simple_Example_BA!B1</f>
        <v>Simple Example</v>
      </c>
      <c r="I9" s="65"/>
      <c r="J9" s="65"/>
      <c r="K9" s="65"/>
      <c r="L9" s="65"/>
      <c r="M9" s="65"/>
      <c r="N9" s="65"/>
      <c r="O9" s="65"/>
      <c r="P9" s="65"/>
      <c r="Q9" s="16">
        <v>4</v>
      </c>
    </row>
    <row r="10" spans="6:17" s="15" customFormat="1" ht="11.25" outlineLevel="1">
      <c r="F10" s="64" t="s">
        <v>25</v>
      </c>
      <c r="G10" s="64"/>
      <c r="H10" s="65" t="str">
        <f>Monthly_Calcs_Example_BA!B1</f>
        <v>Monthly Calculations Example</v>
      </c>
      <c r="I10" s="65"/>
      <c r="J10" s="65"/>
      <c r="K10" s="65"/>
      <c r="L10" s="65"/>
      <c r="M10" s="65"/>
      <c r="N10" s="65"/>
      <c r="O10" s="65"/>
      <c r="P10" s="65"/>
      <c r="Q10" s="16">
        <v>5</v>
      </c>
    </row>
    <row r="11" spans="6:17" s="15" customFormat="1" ht="11.25" outlineLevel="1">
      <c r="F11" s="64" t="s">
        <v>26</v>
      </c>
      <c r="G11" s="64"/>
      <c r="H11" s="65" t="str">
        <f>Second_Monthly_Example_BA!B1</f>
        <v>More Sophisticated Monthly Example</v>
      </c>
      <c r="I11" s="65"/>
      <c r="J11" s="65"/>
      <c r="K11" s="65"/>
      <c r="L11" s="65"/>
      <c r="M11" s="65"/>
      <c r="N11" s="65"/>
      <c r="O11" s="65"/>
      <c r="P11" s="65"/>
      <c r="Q11" s="16">
        <v>6</v>
      </c>
    </row>
    <row r="13" spans="2:17" ht="12">
      <c r="B13" s="17" t="s">
        <v>16</v>
      </c>
      <c r="Q13" s="18">
        <v>6</v>
      </c>
    </row>
  </sheetData>
  <sheetProtection/>
  <mergeCells count="9">
    <mergeCell ref="B3:I3"/>
    <mergeCell ref="F11:G11"/>
    <mergeCell ref="H11:P11"/>
    <mergeCell ref="F9:G9"/>
    <mergeCell ref="H9:P9"/>
    <mergeCell ref="F10:G10"/>
    <mergeCell ref="B8:C8"/>
    <mergeCell ref="D8:P8"/>
    <mergeCell ref="H10:P10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Basic_Example_BA'!A1" tooltip="Go to Basic Example" display="'Basic_Example_BA'!A1"/>
    <hyperlink ref="H9" location="'Basic_Example_BA'!A1" tooltip="Go to Basic Example" display="'Basic_Example_BA'!A1"/>
    <hyperlink ref="F10" location="'Multiple_Criteria_Example_BA'!A1" tooltip="Go to Multiple Criteria Example" display="'Multiple_Criteria_Example_BA'!A1"/>
    <hyperlink ref="H10" location="'Multiple_Criteria_Example_BA'!A1" tooltip="Go to Multiple Criteria Example" display="'Multiple_Criteria_Example_BA'!A1"/>
    <hyperlink ref="F11" location="'Comprehensive_Example_BA'!A1" tooltip="Go to Comprehensive Example" display="'Comprehensive_Example_BA'!A1"/>
    <hyperlink ref="H11" location="'Comprehensive_Example_BA'!A1" tooltip="Go to Comprehensive Example" display="'Comprehensive_Example_BA'!A1"/>
    <hyperlink ref="Q8" location="'Examples_SC'!A1" tooltip="Go to SUMPRODUCT Examples" display="'Examples_SC'!A1"/>
    <hyperlink ref="Q9" location="Simple_Example_BA!A1" tooltip="Go to Basic Example" display="Simple_Example_BA!A1"/>
    <hyperlink ref="Q10" location="Monthly_Calcs_Example_BA!A1" tooltip="Go to Multiple Criteria Example" display="Monthly_Calcs_Example_BA!A1"/>
    <hyperlink ref="Q11" location="Second_Monthly_Example_BA!A1" tooltip="Go to Comprehensive Example" display="Second_Monthly_Example_BA!A1"/>
    <hyperlink ref="A6" location="$B$7" tooltip="Go to Top of Sheet" display="$B$7"/>
    <hyperlink ref="B3" location="'GC'!A1" tooltip="Go to Cover Sheet" display="'GC'!A1"/>
    <hyperlink ref="H9:P9" location="Simple_Example_BA!A1" tooltip="Go to Basic Example" display="Simple_Example_BA!A1"/>
    <hyperlink ref="H10:P10" location="Monthly_Calcs_Example_BA!A1" tooltip="Go to Multiple Criteria Example" display="Monthly_Calcs_Example_BA!A1"/>
    <hyperlink ref="H11:P11" location="Second_Monthly_Example_BA!A1" tooltip="Go to Comprehensive Example" display="Second_Monthly_Example_BA!A1"/>
    <hyperlink ref="F9:G9" location="Simple_Example_BA!A1" tooltip="Go to Basic Example" display="a."/>
    <hyperlink ref="F10:G10" location="Monthly_Calcs_Example_BA!A1" tooltip="Go to Multiple Criteria Example" display="b."/>
    <hyperlink ref="F11:G11" location="Second_Monthly_Example_BA!A1" tooltip="Go to Comprehensive Example" display="c.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29</v>
      </c>
    </row>
    <row r="10" ht="16.5">
      <c r="C10" s="9" t="s">
        <v>13</v>
      </c>
    </row>
    <row r="11" ht="15.75">
      <c r="C11" s="4" t="str">
        <f>Model_Name</f>
        <v>Working Capital Adjustments</v>
      </c>
    </row>
    <row r="12" spans="3:6" ht="11.25">
      <c r="C12" s="63" t="s">
        <v>3</v>
      </c>
      <c r="D12" s="63"/>
      <c r="E12" s="63"/>
      <c r="F12" s="63"/>
    </row>
    <row r="13" spans="3:4" ht="12.75">
      <c r="C13" s="8" t="s">
        <v>9</v>
      </c>
      <c r="D13" s="29" t="s">
        <v>10</v>
      </c>
    </row>
    <row r="17" ht="11.25">
      <c r="C17" s="2" t="s">
        <v>11</v>
      </c>
    </row>
    <row r="18" ht="11.25">
      <c r="C18" s="3" t="s">
        <v>23</v>
      </c>
    </row>
    <row r="19" ht="11.25">
      <c r="C19" s="3"/>
    </row>
    <row r="20" ht="11.25">
      <c r="C20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Simple_Example_BA!A1" tooltip="Go to Next Sheet" display="è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 outlineLevelRow="1"/>
  <cols>
    <col min="1" max="5" width="3.83203125" style="25" customWidth="1"/>
    <col min="6" max="6" width="14" style="25" bestFit="1" customWidth="1"/>
    <col min="7" max="7" width="13.5" style="25" bestFit="1" customWidth="1"/>
    <col min="8" max="8" width="2.83203125" style="25" customWidth="1"/>
    <col min="9" max="16384" width="10.83203125" style="25" customWidth="1"/>
  </cols>
  <sheetData>
    <row r="1" spans="1:2" ht="18">
      <c r="A1" s="35" t="s">
        <v>24</v>
      </c>
      <c r="B1" s="24" t="s">
        <v>30</v>
      </c>
    </row>
    <row r="2" ht="15.75">
      <c r="B2" s="26" t="str">
        <f>Model_Name</f>
        <v>Working Capital Adjustments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7" t="s">
        <v>6</v>
      </c>
      <c r="B4" s="28" t="s">
        <v>9</v>
      </c>
      <c r="C4" s="29" t="s">
        <v>10</v>
      </c>
      <c r="F4" s="30"/>
    </row>
    <row r="5" ht="11.25">
      <c r="B5" s="31"/>
    </row>
    <row r="7" ht="12.75">
      <c r="B7" s="32" t="str">
        <f>B1</f>
        <v>Simple Example</v>
      </c>
    </row>
    <row r="9" ht="11.25">
      <c r="D9" s="25" t="str">
        <f>"This assumes that the number of days in the period exceeds the "&amp;LOWER(D15)&amp;"."</f>
        <v>This assumes that the number of days in the period exceeds the days receivable.</v>
      </c>
    </row>
    <row r="11" ht="12">
      <c r="C11" s="33" t="s">
        <v>31</v>
      </c>
    </row>
    <row r="13" spans="4:7" ht="11.25">
      <c r="D13" s="34" t="s">
        <v>32</v>
      </c>
      <c r="G13" s="36" t="s">
        <v>33</v>
      </c>
    </row>
    <row r="15" spans="4:7" ht="11.25">
      <c r="D15" s="38" t="str">
        <f>"Days "&amp;IF($G$13="Creditor","Payable","Receivable")</f>
        <v>Days Receivable</v>
      </c>
      <c r="G15" s="37">
        <v>90</v>
      </c>
    </row>
    <row r="16" ht="11.25"/>
    <row r="17" spans="4:7" ht="11.25">
      <c r="D17" s="38" t="str">
        <f>IF($G$13="Creditor","Costs","Sales")&amp;" in Period"</f>
        <v>Sales in Period</v>
      </c>
      <c r="G17" s="37">
        <v>1000</v>
      </c>
    </row>
    <row r="19" spans="4:7" ht="11.25">
      <c r="D19" s="34" t="s">
        <v>35</v>
      </c>
      <c r="G19" s="42">
        <v>365</v>
      </c>
    </row>
    <row r="23" ht="12">
      <c r="C23" s="33" t="s">
        <v>34</v>
      </c>
    </row>
    <row r="25" spans="4:9" ht="11.25">
      <c r="D25" s="43" t="str">
        <f>"Opening "&amp;PROPER($G$13)&amp;"s"</f>
        <v>Opening Debtors</v>
      </c>
      <c r="G25" s="44">
        <v>0</v>
      </c>
      <c r="I25" s="54" t="s">
        <v>46</v>
      </c>
    </row>
    <row r="26" spans="4:9" ht="11.25">
      <c r="D26" s="25" t="str">
        <f>D17</f>
        <v>Sales in Period</v>
      </c>
      <c r="G26" s="40">
        <f>G17</f>
        <v>1000</v>
      </c>
      <c r="I26" s="54" t="s">
        <v>47</v>
      </c>
    </row>
    <row r="27" spans="4:9" ht="11.25">
      <c r="D27" s="43" t="str">
        <f>"Cash "&amp;IF($G$13="Creditor","Payments","Receipts")</f>
        <v>Cash Receipts</v>
      </c>
      <c r="G27" s="40">
        <f>G28-SUM(G25:G26)</f>
        <v>-753.4246575342465</v>
      </c>
      <c r="H27" s="47">
        <f>-G27</f>
        <v>753.4246575342465</v>
      </c>
      <c r="I27" s="54" t="s">
        <v>48</v>
      </c>
    </row>
    <row r="28" spans="4:9" ht="11.25">
      <c r="D28" s="43" t="str">
        <f>"Closing "&amp;PROPER($G$13)&amp;"s"</f>
        <v>Closing Debtors</v>
      </c>
      <c r="G28" s="46">
        <f>IF(Days_in_Year,$G$15/Days_in_Year*G26)</f>
        <v>246.5753424657534</v>
      </c>
      <c r="I28" s="54" t="s">
        <v>49</v>
      </c>
    </row>
    <row r="30" ht="11.25" collapsed="1"/>
    <row r="31" ht="12" hidden="1" outlineLevel="1">
      <c r="C31" s="33" t="s">
        <v>36</v>
      </c>
    </row>
    <row r="32" ht="11.25" hidden="1" outlineLevel="1"/>
    <row r="33" spans="7:10" ht="11.25" hidden="1" outlineLevel="1">
      <c r="G33" s="40">
        <f>Days_in_Year</f>
        <v>365</v>
      </c>
      <c r="H33" s="40">
        <v>0.1</v>
      </c>
      <c r="I33" s="40"/>
      <c r="J33" s="40">
        <v>0</v>
      </c>
    </row>
    <row r="34" spans="4:10" ht="11.25" hidden="1" outlineLevel="1">
      <c r="D34" s="25" t="str">
        <f>D26</f>
        <v>Sales in Period</v>
      </c>
      <c r="G34" s="40">
        <f>Days_in_Year</f>
        <v>365</v>
      </c>
      <c r="H34" s="40"/>
      <c r="I34" s="40"/>
      <c r="J34" s="40"/>
    </row>
    <row r="35" spans="7:10" ht="11.25" hidden="1" outlineLevel="1">
      <c r="G35" s="40">
        <f>Days_in_Year</f>
        <v>365</v>
      </c>
      <c r="H35" s="40">
        <v>0.1</v>
      </c>
      <c r="I35" s="40"/>
      <c r="J35" s="40">
        <v>0</v>
      </c>
    </row>
    <row r="36" spans="4:10" ht="11.25" hidden="1" outlineLevel="1">
      <c r="D36" s="25" t="str">
        <f>D27</f>
        <v>Cash Receipts</v>
      </c>
      <c r="G36" s="40">
        <f>IF(G26,G28/G26*Days_in_Year,)</f>
        <v>90</v>
      </c>
      <c r="H36" s="40">
        <f>Days_in_Year-G36</f>
        <v>275</v>
      </c>
      <c r="I36" s="40"/>
      <c r="J36" s="40">
        <f>G36</f>
        <v>90</v>
      </c>
    </row>
    <row r="37" spans="7:10" ht="11.25" hidden="1" outlineLevel="1">
      <c r="G37" s="40">
        <f>Days_in_Year</f>
        <v>365</v>
      </c>
      <c r="H37" s="40">
        <v>0.1</v>
      </c>
      <c r="I37" s="40"/>
      <c r="J37" s="40">
        <v>0</v>
      </c>
    </row>
    <row r="38" ht="11.25" hidden="1" outlineLevel="1"/>
    <row r="39" spans="7:9" ht="11.25" hidden="1" outlineLevel="1">
      <c r="G39" s="40">
        <v>0</v>
      </c>
      <c r="H39" s="40">
        <v>3</v>
      </c>
      <c r="I39" s="40"/>
    </row>
    <row r="40" spans="7:9" ht="11.25" hidden="1" outlineLevel="1">
      <c r="G40" s="40">
        <f>G36</f>
        <v>90</v>
      </c>
      <c r="H40" s="40">
        <v>2</v>
      </c>
      <c r="I40" s="40"/>
    </row>
    <row r="41" ht="11.25" hidden="1" outlineLevel="1"/>
    <row r="42" spans="7:9" ht="11.25" hidden="1" outlineLevel="1">
      <c r="G42" s="40">
        <f>Days_in_Year/4</f>
        <v>91.25</v>
      </c>
      <c r="H42" s="40">
        <v>3</v>
      </c>
      <c r="I42" s="40"/>
    </row>
    <row r="43" spans="7:9" ht="11.25" hidden="1" outlineLevel="1">
      <c r="G43" s="40">
        <f>G40+G42</f>
        <v>181.25</v>
      </c>
      <c r="H43" s="40">
        <v>2</v>
      </c>
      <c r="I43" s="40"/>
    </row>
    <row r="44" ht="11.25" hidden="1" outlineLevel="1"/>
    <row r="45" spans="7:9" ht="11.25" hidden="1" outlineLevel="1">
      <c r="G45" s="40">
        <f>Days_in_Year/2</f>
        <v>182.5</v>
      </c>
      <c r="H45" s="40">
        <v>3</v>
      </c>
      <c r="I45" s="40"/>
    </row>
    <row r="46" spans="7:9" ht="11.25" hidden="1" outlineLevel="1">
      <c r="G46" s="40">
        <f>G45+G40</f>
        <v>272.5</v>
      </c>
      <c r="H46" s="40">
        <v>2</v>
      </c>
      <c r="I46" s="40"/>
    </row>
    <row r="47" ht="11.25" hidden="1" outlineLevel="1"/>
    <row r="48" spans="7:9" ht="11.25" hidden="1" outlineLevel="1">
      <c r="G48" s="40">
        <f>G42+G45</f>
        <v>273.75</v>
      </c>
      <c r="H48" s="40">
        <v>3</v>
      </c>
      <c r="I48" s="40"/>
    </row>
    <row r="49" spans="7:9" ht="11.25" hidden="1" outlineLevel="1">
      <c r="G49" s="40">
        <f>G48+G40</f>
        <v>363.75</v>
      </c>
      <c r="H49" s="40">
        <v>2</v>
      </c>
      <c r="I49" s="40"/>
    </row>
    <row r="50" ht="11.25" hidden="1" outlineLevel="1"/>
    <row r="51" spans="7:9" ht="11.25" hidden="1" outlineLevel="1">
      <c r="G51" s="40">
        <f>Days_in_Year</f>
        <v>365</v>
      </c>
      <c r="H51" s="40">
        <v>3</v>
      </c>
      <c r="I51" s="40"/>
    </row>
    <row r="52" spans="7:9" ht="11.25" hidden="1" outlineLevel="1">
      <c r="G52" s="40">
        <f>G51+G40</f>
        <v>455</v>
      </c>
      <c r="H52" s="40">
        <v>2</v>
      </c>
      <c r="I52" s="40"/>
    </row>
    <row r="53" ht="11.25" hidden="1" outlineLevel="1"/>
    <row r="54" ht="11.25" hidden="1" outlineLevel="1"/>
  </sheetData>
  <sheetProtection/>
  <mergeCells count="1">
    <mergeCell ref="B3:F3"/>
  </mergeCells>
  <dataValidations count="3">
    <dataValidation type="list" allowBlank="1" showInputMessage="1" showErrorMessage="1" sqref="G13">
      <formula1>"Debtor,Creditor"</formula1>
    </dataValidation>
    <dataValidation type="decimal" allowBlank="1" showInputMessage="1" showErrorMessage="1" promptTitle="Number of Days" prompt="Please enter a number greater than or equal to zero and less than or equal to 365 days." errorTitle="Invalid Entry" error="Input must be a number greater than or equal to zero and less than or equal to 365 days." sqref="G15">
      <formula1>0</formula1>
      <formula2>365</formula2>
    </dataValidation>
    <dataValidation type="decimal" operator="greaterThanOrEqual" allowBlank="1" showInputMessage="1" showErrorMessage="1" promptTitle="Amount for Period" prompt="Please enter a number greater than or equal to zero." errorTitle="Invalid Entry" error="Input must be a number greater than or equal to zero." sqref="G17">
      <formula1>0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Examples_SC'!A1" tooltip="Go to Previous Sheet" display="'Examples_SC'!A1"/>
    <hyperlink ref="C4" location="Monthly_Calcs_Example_BA!A1" tooltip="Go to Next Sheet" display="è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3"/>
  <headerFooter alignWithMargins="0">
    <oddFooter>&amp;L&amp;"Arial,Bold"&amp;7&amp;F
&amp;A
Printed: &amp;T on &amp;D&amp;C&amp;"Arial,Bold"&amp;10Page &amp;P of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25" customWidth="1"/>
    <col min="6" max="6" width="14" style="25" bestFit="1" customWidth="1"/>
    <col min="7" max="7" width="13.5" style="25" bestFit="1" customWidth="1"/>
    <col min="8" max="8" width="10.83203125" style="25" customWidth="1"/>
    <col min="9" max="9" width="3.33203125" style="25" customWidth="1"/>
    <col min="10" max="10" width="12.83203125" style="25" bestFit="1" customWidth="1"/>
    <col min="11" max="11" width="9.33203125" style="25" bestFit="1" customWidth="1"/>
    <col min="12" max="21" width="10.83203125" style="25" customWidth="1"/>
    <col min="22" max="22" width="2.83203125" style="25" customWidth="1"/>
    <col min="23" max="16384" width="10.83203125" style="25" customWidth="1"/>
  </cols>
  <sheetData>
    <row r="1" spans="1:2" ht="18">
      <c r="A1" s="35" t="s">
        <v>24</v>
      </c>
      <c r="B1" s="24" t="s">
        <v>45</v>
      </c>
    </row>
    <row r="2" ht="15.75">
      <c r="B2" s="26" t="str">
        <f>Model_Name</f>
        <v>Working Capital Adjustments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7" t="s">
        <v>6</v>
      </c>
      <c r="B4" s="28" t="s">
        <v>9</v>
      </c>
      <c r="C4" s="29" t="s">
        <v>10</v>
      </c>
      <c r="F4" s="30"/>
    </row>
    <row r="5" ht="11.25">
      <c r="B5" s="31"/>
    </row>
    <row r="7" ht="12.75">
      <c r="B7" s="32" t="str">
        <f>B1</f>
        <v>Monthly Calculations Example</v>
      </c>
    </row>
    <row r="9" ht="12">
      <c r="C9" s="33" t="s">
        <v>31</v>
      </c>
    </row>
    <row r="11" ht="11.25">
      <c r="D11" s="34" t="s">
        <v>37</v>
      </c>
    </row>
    <row r="13" spans="5:10" ht="11.25">
      <c r="E13" s="48" t="s">
        <v>38</v>
      </c>
      <c r="H13" s="42">
        <v>30</v>
      </c>
      <c r="I13" s="48" t="s">
        <v>39</v>
      </c>
      <c r="J13" s="48"/>
    </row>
    <row r="16" ht="11.25">
      <c r="D16" s="34" t="s">
        <v>40</v>
      </c>
    </row>
    <row r="17" spans="10:11" ht="11.25">
      <c r="J17" s="49" t="s">
        <v>41</v>
      </c>
      <c r="K17" s="49" t="s">
        <v>42</v>
      </c>
    </row>
    <row r="18" spans="5:11" ht="11.25">
      <c r="E18" s="25" t="str">
        <f>Simple_Example_BA!D15</f>
        <v>Days Receivable</v>
      </c>
      <c r="G18" s="37">
        <v>75</v>
      </c>
      <c r="J18" s="41">
        <f>IF(Average_Days_in_Month,INT(G18/Average_Days_in_Month),)</f>
        <v>2</v>
      </c>
      <c r="K18" s="50">
        <f>IF(Average_Days_in_Month,MOD(G18,Average_Days_in_Month)/Average_Days_in_Month,)</f>
        <v>0.5</v>
      </c>
    </row>
    <row r="21" ht="12">
      <c r="C21" s="33" t="s">
        <v>43</v>
      </c>
    </row>
    <row r="23" spans="5:21" ht="11.25">
      <c r="E23" s="34" t="s">
        <v>44</v>
      </c>
      <c r="J23" s="51">
        <f>N(I23)+1</f>
        <v>1</v>
      </c>
      <c r="K23" s="51">
        <f aca="true" t="shared" si="0" ref="K23:U23">N(J23)+1</f>
        <v>2</v>
      </c>
      <c r="L23" s="51">
        <f t="shared" si="0"/>
        <v>3</v>
      </c>
      <c r="M23" s="51">
        <f t="shared" si="0"/>
        <v>4</v>
      </c>
      <c r="N23" s="51">
        <f t="shared" si="0"/>
        <v>5</v>
      </c>
      <c r="O23" s="51">
        <f t="shared" si="0"/>
        <v>6</v>
      </c>
      <c r="P23" s="51">
        <f t="shared" si="0"/>
        <v>7</v>
      </c>
      <c r="Q23" s="51">
        <f t="shared" si="0"/>
        <v>8</v>
      </c>
      <c r="R23" s="51">
        <f t="shared" si="0"/>
        <v>9</v>
      </c>
      <c r="S23" s="51">
        <f t="shared" si="0"/>
        <v>10</v>
      </c>
      <c r="T23" s="51">
        <f>N(S23)+1</f>
        <v>11</v>
      </c>
      <c r="U23" s="51">
        <f t="shared" si="0"/>
        <v>12</v>
      </c>
    </row>
    <row r="25" spans="5:23" ht="11.25">
      <c r="E25" s="25" t="str">
        <f>Simple_Example_BA!D25</f>
        <v>Opening Debtors</v>
      </c>
      <c r="J25" s="40">
        <f>IF(J$23=1,,I28)</f>
        <v>0</v>
      </c>
      <c r="K25" s="40">
        <f aca="true" t="shared" si="1" ref="K25:U25">IF(K$23=1,,J28)</f>
        <v>100</v>
      </c>
      <c r="L25" s="40">
        <f t="shared" si="1"/>
        <v>300</v>
      </c>
      <c r="M25" s="40">
        <f t="shared" si="1"/>
        <v>550</v>
      </c>
      <c r="N25" s="40">
        <f t="shared" si="1"/>
        <v>800</v>
      </c>
      <c r="O25" s="40">
        <f t="shared" si="1"/>
        <v>1050</v>
      </c>
      <c r="P25" s="40">
        <f t="shared" si="1"/>
        <v>1300</v>
      </c>
      <c r="Q25" s="40">
        <f t="shared" si="1"/>
        <v>1550</v>
      </c>
      <c r="R25" s="40">
        <f t="shared" si="1"/>
        <v>1800</v>
      </c>
      <c r="S25" s="40">
        <f t="shared" si="1"/>
        <v>2050</v>
      </c>
      <c r="T25" s="40">
        <f t="shared" si="1"/>
        <v>2300</v>
      </c>
      <c r="U25" s="40">
        <f t="shared" si="1"/>
        <v>2550</v>
      </c>
      <c r="W25" s="54" t="str">
        <f>Simple_Example_BA!I25</f>
        <v>Prior BS</v>
      </c>
    </row>
    <row r="26" spans="5:23" ht="11.25">
      <c r="E26" s="25" t="str">
        <f>Simple_Example_BA!D26</f>
        <v>Sales in Period</v>
      </c>
      <c r="J26" s="52">
        <v>100</v>
      </c>
      <c r="K26" s="52">
        <v>200</v>
      </c>
      <c r="L26" s="52">
        <v>300</v>
      </c>
      <c r="M26" s="52">
        <v>400</v>
      </c>
      <c r="N26" s="52">
        <v>500</v>
      </c>
      <c r="O26" s="52">
        <v>600</v>
      </c>
      <c r="P26" s="52">
        <v>700</v>
      </c>
      <c r="Q26" s="52">
        <v>800</v>
      </c>
      <c r="R26" s="52">
        <v>900</v>
      </c>
      <c r="S26" s="52">
        <v>1000</v>
      </c>
      <c r="T26" s="52">
        <v>1100</v>
      </c>
      <c r="U26" s="52">
        <v>1200</v>
      </c>
      <c r="W26" s="54" t="str">
        <f>Simple_Example_BA!I26</f>
        <v>IS</v>
      </c>
    </row>
    <row r="27" spans="5:23" ht="11.25">
      <c r="E27" s="25" t="str">
        <f>Simple_Example_BA!D27</f>
        <v>Cash Receipts</v>
      </c>
      <c r="J27" s="45">
        <f>J28-SUM(J25:J26)</f>
        <v>0</v>
      </c>
      <c r="K27" s="45">
        <f aca="true" t="shared" si="2" ref="K27:U27">K28-SUM(K25:K26)</f>
        <v>0</v>
      </c>
      <c r="L27" s="45">
        <f t="shared" si="2"/>
        <v>-50</v>
      </c>
      <c r="M27" s="45">
        <f t="shared" si="2"/>
        <v>-150</v>
      </c>
      <c r="N27" s="45">
        <f t="shared" si="2"/>
        <v>-250</v>
      </c>
      <c r="O27" s="45">
        <f t="shared" si="2"/>
        <v>-350</v>
      </c>
      <c r="P27" s="45">
        <f t="shared" si="2"/>
        <v>-450</v>
      </c>
      <c r="Q27" s="45">
        <f t="shared" si="2"/>
        <v>-550</v>
      </c>
      <c r="R27" s="45">
        <f t="shared" si="2"/>
        <v>-650</v>
      </c>
      <c r="S27" s="45">
        <f t="shared" si="2"/>
        <v>-750</v>
      </c>
      <c r="T27" s="45">
        <f t="shared" si="2"/>
        <v>-850</v>
      </c>
      <c r="U27" s="45">
        <f t="shared" si="2"/>
        <v>-950</v>
      </c>
      <c r="W27" s="54" t="str">
        <f>Simple_Example_BA!I27</f>
        <v>CFS</v>
      </c>
    </row>
    <row r="28" spans="5:23" ht="11.25">
      <c r="E28" s="25" t="str">
        <f>Simple_Example_BA!D28</f>
        <v>Closing Debtors</v>
      </c>
      <c r="J28" s="46">
        <f ca="1">IF($J$18,SUM(OFFSET(J26,,,1,-MIN($J$18,J$23))),)+IF(J$23-$J$18&lt;=0,,OFFSET(J26,,-$J$18)*$K$18)</f>
        <v>100</v>
      </c>
      <c r="K28" s="46">
        <f aca="true" ca="1" t="shared" si="3" ref="K28:U28">IF($J$18,SUM(OFFSET(K26,,,1,-MIN($J$18,K$23))),)+IF(K$23-$J$18&lt;=0,,OFFSET(K26,,-$J$18)*$K$18)</f>
        <v>300</v>
      </c>
      <c r="L28" s="46">
        <f ca="1" t="shared" si="3"/>
        <v>550</v>
      </c>
      <c r="M28" s="46">
        <f ca="1" t="shared" si="3"/>
        <v>800</v>
      </c>
      <c r="N28" s="46">
        <f ca="1" t="shared" si="3"/>
        <v>1050</v>
      </c>
      <c r="O28" s="46">
        <f ca="1" t="shared" si="3"/>
        <v>1300</v>
      </c>
      <c r="P28" s="46">
        <f ca="1" t="shared" si="3"/>
        <v>1550</v>
      </c>
      <c r="Q28" s="46">
        <f ca="1" t="shared" si="3"/>
        <v>1800</v>
      </c>
      <c r="R28" s="46">
        <f ca="1" t="shared" si="3"/>
        <v>2050</v>
      </c>
      <c r="S28" s="46">
        <f ca="1" t="shared" si="3"/>
        <v>2300</v>
      </c>
      <c r="T28" s="46">
        <f ca="1" t="shared" si="3"/>
        <v>2550</v>
      </c>
      <c r="U28" s="46">
        <f ca="1" t="shared" si="3"/>
        <v>2800</v>
      </c>
      <c r="W28" s="54" t="str">
        <f>Simple_Example_BA!I28</f>
        <v>Current BS</v>
      </c>
    </row>
  </sheetData>
  <sheetProtection/>
  <mergeCells count="1">
    <mergeCell ref="B3:F3"/>
  </mergeCells>
  <dataValidations count="1">
    <dataValidation type="decimal" allowBlank="1" showInputMessage="1" showErrorMessage="1" promptTitle="Number of Days" prompt="Please enter a number greater than or equal to zero and less than or equal to 365 days." errorTitle="Invalid Entry" error="Input must be a number greater than or equal to zero and less than or equal to 365 days." sqref="G18">
      <formula1>0</formula1>
      <formula2>365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Simple_Example_BA!A1" tooltip="Go to Previous Sheet" display="ç"/>
    <hyperlink ref="C4" location="Second_Monthly_Example_BA!A1" tooltip="Go to Next Sheet" display="è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scale="83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25" customWidth="1"/>
    <col min="6" max="6" width="18" style="25" bestFit="1" customWidth="1"/>
    <col min="7" max="7" width="10.83203125" style="25" customWidth="1"/>
    <col min="8" max="9" width="3.83203125" style="25" customWidth="1"/>
    <col min="10" max="10" width="11.66015625" style="25" customWidth="1"/>
    <col min="11" max="11" width="13" style="25" customWidth="1"/>
    <col min="12" max="13" width="11" style="25" bestFit="1" customWidth="1"/>
    <col min="14" max="14" width="12.33203125" style="25" bestFit="1" customWidth="1"/>
    <col min="15" max="15" width="11.33203125" style="25" bestFit="1" customWidth="1"/>
    <col min="16" max="21" width="10.83203125" style="25" customWidth="1"/>
    <col min="22" max="22" width="3.83203125" style="25" customWidth="1"/>
    <col min="23" max="16384" width="10.83203125" style="25" customWidth="1"/>
  </cols>
  <sheetData>
    <row r="1" spans="1:2" ht="18">
      <c r="A1" s="35" t="s">
        <v>24</v>
      </c>
      <c r="B1" s="24" t="s">
        <v>50</v>
      </c>
    </row>
    <row r="2" ht="15.75">
      <c r="B2" s="26" t="str">
        <f>Model_Name</f>
        <v>Working Capital Adjustments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7" t="s">
        <v>6</v>
      </c>
      <c r="B4" s="28" t="s">
        <v>9</v>
      </c>
      <c r="C4" s="29"/>
      <c r="F4" s="30"/>
    </row>
    <row r="5" ht="11.25">
      <c r="B5" s="31"/>
    </row>
    <row r="7" ht="12.75">
      <c r="B7" s="32" t="str">
        <f>B1</f>
        <v>More Sophisticated Monthly Example</v>
      </c>
    </row>
    <row r="9" ht="12">
      <c r="C9" s="33" t="s">
        <v>31</v>
      </c>
    </row>
    <row r="11" spans="5:21" ht="11.25">
      <c r="E11" s="34" t="s">
        <v>44</v>
      </c>
      <c r="J11" s="51">
        <f>N(I11)+1</f>
        <v>1</v>
      </c>
      <c r="K11" s="51">
        <f aca="true" t="shared" si="0" ref="K11:U11">N(J11)+1</f>
        <v>2</v>
      </c>
      <c r="L11" s="51">
        <f t="shared" si="0"/>
        <v>3</v>
      </c>
      <c r="M11" s="51">
        <f t="shared" si="0"/>
        <v>4</v>
      </c>
      <c r="N11" s="51">
        <f t="shared" si="0"/>
        <v>5</v>
      </c>
      <c r="O11" s="51">
        <f t="shared" si="0"/>
        <v>6</v>
      </c>
      <c r="P11" s="51">
        <f t="shared" si="0"/>
        <v>7</v>
      </c>
      <c r="Q11" s="51">
        <f t="shared" si="0"/>
        <v>8</v>
      </c>
      <c r="R11" s="51">
        <f t="shared" si="0"/>
        <v>9</v>
      </c>
      <c r="S11" s="51">
        <f t="shared" si="0"/>
        <v>10</v>
      </c>
      <c r="T11" s="51">
        <f t="shared" si="0"/>
        <v>11</v>
      </c>
      <c r="U11" s="51">
        <f t="shared" si="0"/>
        <v>12</v>
      </c>
    </row>
    <row r="13" spans="5:21" ht="11.25">
      <c r="E13" s="48" t="s">
        <v>51</v>
      </c>
      <c r="J13" s="52">
        <v>100</v>
      </c>
      <c r="K13" s="52">
        <v>200</v>
      </c>
      <c r="L13" s="52">
        <v>300</v>
      </c>
      <c r="M13" s="52">
        <v>400</v>
      </c>
      <c r="N13" s="52">
        <v>500</v>
      </c>
      <c r="O13" s="52">
        <v>600</v>
      </c>
      <c r="P13" s="52">
        <v>700</v>
      </c>
      <c r="Q13" s="52">
        <v>800</v>
      </c>
      <c r="R13" s="52">
        <v>900</v>
      </c>
      <c r="S13" s="52">
        <v>1000</v>
      </c>
      <c r="T13" s="52">
        <v>1100</v>
      </c>
      <c r="U13" s="52">
        <v>1200</v>
      </c>
    </row>
    <row r="15" spans="5:21" ht="11.25">
      <c r="E15" s="48" t="s">
        <v>52</v>
      </c>
      <c r="J15" s="55">
        <v>0.4</v>
      </c>
      <c r="K15" s="55">
        <v>0.25</v>
      </c>
      <c r="L15" s="55">
        <v>0.15</v>
      </c>
      <c r="M15" s="55">
        <v>0.1</v>
      </c>
      <c r="N15" s="55">
        <v>0.05</v>
      </c>
      <c r="O15" s="55"/>
      <c r="P15" s="55"/>
      <c r="Q15" s="55"/>
      <c r="R15" s="55"/>
      <c r="S15" s="55"/>
      <c r="T15" s="55"/>
      <c r="U15" s="55"/>
    </row>
    <row r="17" spans="5:7" ht="11.25">
      <c r="E17" s="48" t="s">
        <v>53</v>
      </c>
      <c r="G17" s="56">
        <f>MAX(1-SUM(J15:U15),)</f>
        <v>0.04999999999999993</v>
      </c>
    </row>
    <row r="18" spans="5:7" ht="11.25">
      <c r="E18" s="48" t="s">
        <v>54</v>
      </c>
      <c r="G18" s="52">
        <v>6</v>
      </c>
    </row>
    <row r="20" spans="5:21" ht="11.25">
      <c r="E20" s="48" t="s">
        <v>55</v>
      </c>
      <c r="J20" s="39">
        <f ca="1">IF(J$11-$G$18&lt;0,,OFFSET(J$13,,1-$G$18))*$G$17</f>
        <v>0</v>
      </c>
      <c r="K20" s="39">
        <f aca="true" ca="1" t="shared" si="1" ref="K20:U20">IF(K$11-$G$18&lt;0,,OFFSET(K$13,,1-$G$18))*$G$17</f>
        <v>0</v>
      </c>
      <c r="L20" s="39">
        <f ca="1" t="shared" si="1"/>
        <v>0</v>
      </c>
      <c r="M20" s="39">
        <f ca="1" t="shared" si="1"/>
        <v>0</v>
      </c>
      <c r="N20" s="39">
        <f ca="1" t="shared" si="1"/>
        <v>0</v>
      </c>
      <c r="O20" s="39">
        <f ca="1" t="shared" si="1"/>
        <v>4.999999999999993</v>
      </c>
      <c r="P20" s="39">
        <f ca="1" t="shared" si="1"/>
        <v>9.999999999999986</v>
      </c>
      <c r="Q20" s="39">
        <f ca="1" t="shared" si="1"/>
        <v>14.99999999999998</v>
      </c>
      <c r="R20" s="39">
        <f ca="1" t="shared" si="1"/>
        <v>19.99999999999997</v>
      </c>
      <c r="S20" s="39">
        <f ca="1" t="shared" si="1"/>
        <v>24.999999999999968</v>
      </c>
      <c r="T20" s="39">
        <f ca="1" t="shared" si="1"/>
        <v>29.99999999999996</v>
      </c>
      <c r="U20" s="39">
        <f ca="1" t="shared" si="1"/>
        <v>34.99999999999995</v>
      </c>
    </row>
    <row r="23" ht="12">
      <c r="C23" s="33" t="s">
        <v>43</v>
      </c>
    </row>
    <row r="25" ht="11.25">
      <c r="D25" s="59" t="s">
        <v>57</v>
      </c>
    </row>
    <row r="27" spans="5:21" ht="11.25">
      <c r="E27" s="57" t="str">
        <f>E11</f>
        <v>Month Number</v>
      </c>
      <c r="J27" s="51">
        <f aca="true" t="shared" si="2" ref="J27:U27">J11</f>
        <v>1</v>
      </c>
      <c r="K27" s="51">
        <f t="shared" si="2"/>
        <v>2</v>
      </c>
      <c r="L27" s="51">
        <f t="shared" si="2"/>
        <v>3</v>
      </c>
      <c r="M27" s="51">
        <f t="shared" si="2"/>
        <v>4</v>
      </c>
      <c r="N27" s="51">
        <f t="shared" si="2"/>
        <v>5</v>
      </c>
      <c r="O27" s="51">
        <f t="shared" si="2"/>
        <v>6</v>
      </c>
      <c r="P27" s="51">
        <f t="shared" si="2"/>
        <v>7</v>
      </c>
      <c r="Q27" s="51">
        <f t="shared" si="2"/>
        <v>8</v>
      </c>
      <c r="R27" s="51">
        <f t="shared" si="2"/>
        <v>9</v>
      </c>
      <c r="S27" s="51">
        <f t="shared" si="2"/>
        <v>10</v>
      </c>
      <c r="T27" s="51">
        <f t="shared" si="2"/>
        <v>11</v>
      </c>
      <c r="U27" s="51">
        <f t="shared" si="2"/>
        <v>12</v>
      </c>
    </row>
    <row r="29" spans="6:21" ht="11.25">
      <c r="F29" s="58">
        <f>N(F28)+1</f>
        <v>1</v>
      </c>
      <c r="G29" s="53">
        <f ca="1">OFFSET($I$13,,$F29)</f>
        <v>100</v>
      </c>
      <c r="J29" s="44">
        <f aca="true" ca="1" t="shared" si="3" ref="J29:J40">IF(J$27-$F29&gt;=0,OFFSET(J$15,,1-$F29),)*$G29</f>
        <v>40</v>
      </c>
      <c r="K29" s="44">
        <f aca="true" ca="1" t="shared" si="4" ref="K29:U29">IF(K$27-$F29&gt;=0,OFFSET(K$15,,1-$F29),)*$G29</f>
        <v>25</v>
      </c>
      <c r="L29" s="44">
        <f ca="1" t="shared" si="4"/>
        <v>15</v>
      </c>
      <c r="M29" s="44">
        <f ca="1" t="shared" si="4"/>
        <v>10</v>
      </c>
      <c r="N29" s="44">
        <f ca="1" t="shared" si="4"/>
        <v>5</v>
      </c>
      <c r="O29" s="44">
        <f ca="1" t="shared" si="4"/>
        <v>0</v>
      </c>
      <c r="P29" s="44">
        <f ca="1" t="shared" si="4"/>
        <v>0</v>
      </c>
      <c r="Q29" s="44">
        <f ca="1" t="shared" si="4"/>
        <v>0</v>
      </c>
      <c r="R29" s="44">
        <f ca="1" t="shared" si="4"/>
        <v>0</v>
      </c>
      <c r="S29" s="44">
        <f ca="1" t="shared" si="4"/>
        <v>0</v>
      </c>
      <c r="T29" s="44">
        <f ca="1" t="shared" si="4"/>
        <v>0</v>
      </c>
      <c r="U29" s="44">
        <f ca="1" t="shared" si="4"/>
        <v>0</v>
      </c>
    </row>
    <row r="30" spans="6:21" ht="11.25">
      <c r="F30" s="58">
        <f aca="true" t="shared" si="5" ref="F30:F40">N(F29)+1</f>
        <v>2</v>
      </c>
      <c r="G30" s="53">
        <f aca="true" ca="1" t="shared" si="6" ref="G30:G40">OFFSET($I$13,,$F30)</f>
        <v>200</v>
      </c>
      <c r="J30" s="44">
        <f ca="1" t="shared" si="3"/>
        <v>0</v>
      </c>
      <c r="K30" s="44">
        <f aca="true" ca="1" t="shared" si="7" ref="K30:U40">IF(K$27-$F30&gt;=0,OFFSET(K$15,,1-$F30),)*$G30</f>
        <v>80</v>
      </c>
      <c r="L30" s="44">
        <f ca="1" t="shared" si="7"/>
        <v>50</v>
      </c>
      <c r="M30" s="44">
        <f ca="1" t="shared" si="7"/>
        <v>30</v>
      </c>
      <c r="N30" s="44">
        <f ca="1" t="shared" si="7"/>
        <v>20</v>
      </c>
      <c r="O30" s="44">
        <f ca="1" t="shared" si="7"/>
        <v>10</v>
      </c>
      <c r="P30" s="44">
        <f ca="1" t="shared" si="7"/>
        <v>0</v>
      </c>
      <c r="Q30" s="44">
        <f ca="1" t="shared" si="7"/>
        <v>0</v>
      </c>
      <c r="R30" s="44">
        <f ca="1" t="shared" si="7"/>
        <v>0</v>
      </c>
      <c r="S30" s="44">
        <f ca="1" t="shared" si="7"/>
        <v>0</v>
      </c>
      <c r="T30" s="44">
        <f ca="1" t="shared" si="7"/>
        <v>0</v>
      </c>
      <c r="U30" s="44">
        <f ca="1" t="shared" si="7"/>
        <v>0</v>
      </c>
    </row>
    <row r="31" spans="6:21" ht="11.25">
      <c r="F31" s="58">
        <f t="shared" si="5"/>
        <v>3</v>
      </c>
      <c r="G31" s="53">
        <f ca="1" t="shared" si="6"/>
        <v>300</v>
      </c>
      <c r="J31" s="44">
        <f ca="1" t="shared" si="3"/>
        <v>0</v>
      </c>
      <c r="K31" s="44">
        <f ca="1" t="shared" si="7"/>
        <v>0</v>
      </c>
      <c r="L31" s="44">
        <f ca="1" t="shared" si="7"/>
        <v>120</v>
      </c>
      <c r="M31" s="44">
        <f ca="1" t="shared" si="7"/>
        <v>75</v>
      </c>
      <c r="N31" s="44">
        <f ca="1" t="shared" si="7"/>
        <v>45</v>
      </c>
      <c r="O31" s="44">
        <f ca="1" t="shared" si="7"/>
        <v>30</v>
      </c>
      <c r="P31" s="44">
        <f ca="1" t="shared" si="7"/>
        <v>15</v>
      </c>
      <c r="Q31" s="44">
        <f ca="1" t="shared" si="7"/>
        <v>0</v>
      </c>
      <c r="R31" s="44">
        <f ca="1" t="shared" si="7"/>
        <v>0</v>
      </c>
      <c r="S31" s="44">
        <f ca="1" t="shared" si="7"/>
        <v>0</v>
      </c>
      <c r="T31" s="44">
        <f ca="1" t="shared" si="7"/>
        <v>0</v>
      </c>
      <c r="U31" s="44">
        <f ca="1" t="shared" si="7"/>
        <v>0</v>
      </c>
    </row>
    <row r="32" spans="6:21" ht="11.25">
      <c r="F32" s="58">
        <f t="shared" si="5"/>
        <v>4</v>
      </c>
      <c r="G32" s="53">
        <f ca="1" t="shared" si="6"/>
        <v>400</v>
      </c>
      <c r="J32" s="44">
        <f ca="1" t="shared" si="3"/>
        <v>0</v>
      </c>
      <c r="K32" s="44">
        <f ca="1" t="shared" si="7"/>
        <v>0</v>
      </c>
      <c r="L32" s="44">
        <f ca="1" t="shared" si="7"/>
        <v>0</v>
      </c>
      <c r="M32" s="44">
        <f ca="1" t="shared" si="7"/>
        <v>160</v>
      </c>
      <c r="N32" s="44">
        <f ca="1" t="shared" si="7"/>
        <v>100</v>
      </c>
      <c r="O32" s="44">
        <f ca="1" t="shared" si="7"/>
        <v>60</v>
      </c>
      <c r="P32" s="44">
        <f ca="1" t="shared" si="7"/>
        <v>40</v>
      </c>
      <c r="Q32" s="44">
        <f ca="1" t="shared" si="7"/>
        <v>20</v>
      </c>
      <c r="R32" s="44">
        <f ca="1" t="shared" si="7"/>
        <v>0</v>
      </c>
      <c r="S32" s="44">
        <f ca="1" t="shared" si="7"/>
        <v>0</v>
      </c>
      <c r="T32" s="44">
        <f ca="1" t="shared" si="7"/>
        <v>0</v>
      </c>
      <c r="U32" s="44">
        <f ca="1" t="shared" si="7"/>
        <v>0</v>
      </c>
    </row>
    <row r="33" spans="6:21" ht="11.25">
      <c r="F33" s="58">
        <f t="shared" si="5"/>
        <v>5</v>
      </c>
      <c r="G33" s="53">
        <f ca="1" t="shared" si="6"/>
        <v>500</v>
      </c>
      <c r="J33" s="44">
        <f ca="1" t="shared" si="3"/>
        <v>0</v>
      </c>
      <c r="K33" s="44">
        <f ca="1" t="shared" si="7"/>
        <v>0</v>
      </c>
      <c r="L33" s="44">
        <f ca="1" t="shared" si="7"/>
        <v>0</v>
      </c>
      <c r="M33" s="44">
        <f ca="1" t="shared" si="7"/>
        <v>0</v>
      </c>
      <c r="N33" s="44">
        <f ca="1" t="shared" si="7"/>
        <v>200</v>
      </c>
      <c r="O33" s="44">
        <f ca="1" t="shared" si="7"/>
        <v>125</v>
      </c>
      <c r="P33" s="44">
        <f ca="1" t="shared" si="7"/>
        <v>75</v>
      </c>
      <c r="Q33" s="44">
        <f ca="1" t="shared" si="7"/>
        <v>50</v>
      </c>
      <c r="R33" s="44">
        <f ca="1" t="shared" si="7"/>
        <v>25</v>
      </c>
      <c r="S33" s="44">
        <f ca="1" t="shared" si="7"/>
        <v>0</v>
      </c>
      <c r="T33" s="44">
        <f ca="1" t="shared" si="7"/>
        <v>0</v>
      </c>
      <c r="U33" s="44">
        <f ca="1" t="shared" si="7"/>
        <v>0</v>
      </c>
    </row>
    <row r="34" spans="6:21" ht="11.25">
      <c r="F34" s="58">
        <f t="shared" si="5"/>
        <v>6</v>
      </c>
      <c r="G34" s="53">
        <f ca="1" t="shared" si="6"/>
        <v>600</v>
      </c>
      <c r="J34" s="44">
        <f ca="1" t="shared" si="3"/>
        <v>0</v>
      </c>
      <c r="K34" s="44">
        <f ca="1" t="shared" si="7"/>
        <v>0</v>
      </c>
      <c r="L34" s="44">
        <f ca="1" t="shared" si="7"/>
        <v>0</v>
      </c>
      <c r="M34" s="44">
        <f ca="1" t="shared" si="7"/>
        <v>0</v>
      </c>
      <c r="N34" s="44">
        <f ca="1" t="shared" si="7"/>
        <v>0</v>
      </c>
      <c r="O34" s="44">
        <f ca="1" t="shared" si="7"/>
        <v>240</v>
      </c>
      <c r="P34" s="44">
        <f ca="1" t="shared" si="7"/>
        <v>150</v>
      </c>
      <c r="Q34" s="44">
        <f ca="1" t="shared" si="7"/>
        <v>90</v>
      </c>
      <c r="R34" s="44">
        <f ca="1" t="shared" si="7"/>
        <v>60</v>
      </c>
      <c r="S34" s="44">
        <f ca="1" t="shared" si="7"/>
        <v>30</v>
      </c>
      <c r="T34" s="44">
        <f ca="1" t="shared" si="7"/>
        <v>0</v>
      </c>
      <c r="U34" s="44">
        <f ca="1" t="shared" si="7"/>
        <v>0</v>
      </c>
    </row>
    <row r="35" spans="6:21" ht="11.25">
      <c r="F35" s="58">
        <f t="shared" si="5"/>
        <v>7</v>
      </c>
      <c r="G35" s="53">
        <f ca="1" t="shared" si="6"/>
        <v>700</v>
      </c>
      <c r="J35" s="44">
        <f ca="1" t="shared" si="3"/>
        <v>0</v>
      </c>
      <c r="K35" s="44">
        <f ca="1" t="shared" si="7"/>
        <v>0</v>
      </c>
      <c r="L35" s="44">
        <f ca="1" t="shared" si="7"/>
        <v>0</v>
      </c>
      <c r="M35" s="44">
        <f ca="1" t="shared" si="7"/>
        <v>0</v>
      </c>
      <c r="N35" s="44">
        <f ca="1" t="shared" si="7"/>
        <v>0</v>
      </c>
      <c r="O35" s="44">
        <f ca="1" t="shared" si="7"/>
        <v>0</v>
      </c>
      <c r="P35" s="44">
        <f ca="1" t="shared" si="7"/>
        <v>280</v>
      </c>
      <c r="Q35" s="44">
        <f ca="1" t="shared" si="7"/>
        <v>175</v>
      </c>
      <c r="R35" s="44">
        <f ca="1" t="shared" si="7"/>
        <v>105</v>
      </c>
      <c r="S35" s="44">
        <f ca="1" t="shared" si="7"/>
        <v>70</v>
      </c>
      <c r="T35" s="44">
        <f ca="1" t="shared" si="7"/>
        <v>35</v>
      </c>
      <c r="U35" s="44">
        <f ca="1" t="shared" si="7"/>
        <v>0</v>
      </c>
    </row>
    <row r="36" spans="6:21" ht="11.25">
      <c r="F36" s="58">
        <f t="shared" si="5"/>
        <v>8</v>
      </c>
      <c r="G36" s="53">
        <f ca="1" t="shared" si="6"/>
        <v>800</v>
      </c>
      <c r="J36" s="44">
        <f ca="1" t="shared" si="3"/>
        <v>0</v>
      </c>
      <c r="K36" s="44">
        <f ca="1" t="shared" si="7"/>
        <v>0</v>
      </c>
      <c r="L36" s="44">
        <f ca="1" t="shared" si="7"/>
        <v>0</v>
      </c>
      <c r="M36" s="44">
        <f ca="1" t="shared" si="7"/>
        <v>0</v>
      </c>
      <c r="N36" s="44">
        <f ca="1" t="shared" si="7"/>
        <v>0</v>
      </c>
      <c r="O36" s="44">
        <f ca="1" t="shared" si="7"/>
        <v>0</v>
      </c>
      <c r="P36" s="44">
        <f ca="1" t="shared" si="7"/>
        <v>0</v>
      </c>
      <c r="Q36" s="44">
        <f ca="1" t="shared" si="7"/>
        <v>320</v>
      </c>
      <c r="R36" s="44">
        <f ca="1" t="shared" si="7"/>
        <v>200</v>
      </c>
      <c r="S36" s="44">
        <f ca="1" t="shared" si="7"/>
        <v>120</v>
      </c>
      <c r="T36" s="44">
        <f ca="1" t="shared" si="7"/>
        <v>80</v>
      </c>
      <c r="U36" s="44">
        <f ca="1" t="shared" si="7"/>
        <v>40</v>
      </c>
    </row>
    <row r="37" spans="6:21" ht="11.25">
      <c r="F37" s="58">
        <f t="shared" si="5"/>
        <v>9</v>
      </c>
      <c r="G37" s="53">
        <f ca="1" t="shared" si="6"/>
        <v>900</v>
      </c>
      <c r="J37" s="44">
        <f ca="1" t="shared" si="3"/>
        <v>0</v>
      </c>
      <c r="K37" s="44">
        <f ca="1" t="shared" si="7"/>
        <v>0</v>
      </c>
      <c r="L37" s="44">
        <f ca="1" t="shared" si="7"/>
        <v>0</v>
      </c>
      <c r="M37" s="44">
        <f ca="1" t="shared" si="7"/>
        <v>0</v>
      </c>
      <c r="N37" s="44">
        <f ca="1" t="shared" si="7"/>
        <v>0</v>
      </c>
      <c r="O37" s="44">
        <f ca="1" t="shared" si="7"/>
        <v>0</v>
      </c>
      <c r="P37" s="44">
        <f ca="1" t="shared" si="7"/>
        <v>0</v>
      </c>
      <c r="Q37" s="44">
        <f ca="1" t="shared" si="7"/>
        <v>0</v>
      </c>
      <c r="R37" s="44">
        <f ca="1" t="shared" si="7"/>
        <v>360</v>
      </c>
      <c r="S37" s="44">
        <f ca="1" t="shared" si="7"/>
        <v>225</v>
      </c>
      <c r="T37" s="44">
        <f ca="1" t="shared" si="7"/>
        <v>135</v>
      </c>
      <c r="U37" s="44">
        <f ca="1" t="shared" si="7"/>
        <v>90</v>
      </c>
    </row>
    <row r="38" spans="6:21" ht="11.25">
      <c r="F38" s="58">
        <f t="shared" si="5"/>
        <v>10</v>
      </c>
      <c r="G38" s="53">
        <f ca="1" t="shared" si="6"/>
        <v>1000</v>
      </c>
      <c r="J38" s="44">
        <f ca="1" t="shared" si="3"/>
        <v>0</v>
      </c>
      <c r="K38" s="44">
        <f ca="1" t="shared" si="7"/>
        <v>0</v>
      </c>
      <c r="L38" s="44">
        <f ca="1" t="shared" si="7"/>
        <v>0</v>
      </c>
      <c r="M38" s="44">
        <f ca="1" t="shared" si="7"/>
        <v>0</v>
      </c>
      <c r="N38" s="44">
        <f ca="1" t="shared" si="7"/>
        <v>0</v>
      </c>
      <c r="O38" s="44">
        <f ca="1" t="shared" si="7"/>
        <v>0</v>
      </c>
      <c r="P38" s="44">
        <f ca="1" t="shared" si="7"/>
        <v>0</v>
      </c>
      <c r="Q38" s="44">
        <f ca="1" t="shared" si="7"/>
        <v>0</v>
      </c>
      <c r="R38" s="44">
        <f ca="1" t="shared" si="7"/>
        <v>0</v>
      </c>
      <c r="S38" s="44">
        <f ca="1" t="shared" si="7"/>
        <v>400</v>
      </c>
      <c r="T38" s="44">
        <f ca="1" t="shared" si="7"/>
        <v>250</v>
      </c>
      <c r="U38" s="44">
        <f ca="1" t="shared" si="7"/>
        <v>150</v>
      </c>
    </row>
    <row r="39" spans="6:21" ht="11.25">
      <c r="F39" s="58">
        <f>N(F38)+1</f>
        <v>11</v>
      </c>
      <c r="G39" s="53">
        <f ca="1" t="shared" si="6"/>
        <v>1100</v>
      </c>
      <c r="J39" s="44">
        <f ca="1" t="shared" si="3"/>
        <v>0</v>
      </c>
      <c r="K39" s="44">
        <f ca="1" t="shared" si="7"/>
        <v>0</v>
      </c>
      <c r="L39" s="44">
        <f ca="1" t="shared" si="7"/>
        <v>0</v>
      </c>
      <c r="M39" s="44">
        <f ca="1" t="shared" si="7"/>
        <v>0</v>
      </c>
      <c r="N39" s="44">
        <f ca="1" t="shared" si="7"/>
        <v>0</v>
      </c>
      <c r="O39" s="44">
        <f ca="1" t="shared" si="7"/>
        <v>0</v>
      </c>
      <c r="P39" s="44">
        <f ca="1" t="shared" si="7"/>
        <v>0</v>
      </c>
      <c r="Q39" s="44">
        <f ca="1" t="shared" si="7"/>
        <v>0</v>
      </c>
      <c r="R39" s="44">
        <f ca="1" t="shared" si="7"/>
        <v>0</v>
      </c>
      <c r="S39" s="44">
        <f ca="1" t="shared" si="7"/>
        <v>0</v>
      </c>
      <c r="T39" s="44">
        <f ca="1" t="shared" si="7"/>
        <v>440</v>
      </c>
      <c r="U39" s="44">
        <f ca="1" t="shared" si="7"/>
        <v>275</v>
      </c>
    </row>
    <row r="40" spans="6:21" ht="11.25">
      <c r="F40" s="58">
        <f t="shared" si="5"/>
        <v>12</v>
      </c>
      <c r="G40" s="53">
        <f ca="1" t="shared" si="6"/>
        <v>1200</v>
      </c>
      <c r="J40" s="44">
        <f ca="1" t="shared" si="3"/>
        <v>0</v>
      </c>
      <c r="K40" s="44">
        <f ca="1" t="shared" si="7"/>
        <v>0</v>
      </c>
      <c r="L40" s="44">
        <f ca="1" t="shared" si="7"/>
        <v>0</v>
      </c>
      <c r="M40" s="44">
        <f ca="1" t="shared" si="7"/>
        <v>0</v>
      </c>
      <c r="N40" s="44">
        <f ca="1" t="shared" si="7"/>
        <v>0</v>
      </c>
      <c r="O40" s="44">
        <f ca="1" t="shared" si="7"/>
        <v>0</v>
      </c>
      <c r="P40" s="44">
        <f ca="1" t="shared" si="7"/>
        <v>0</v>
      </c>
      <c r="Q40" s="44">
        <f ca="1" t="shared" si="7"/>
        <v>0</v>
      </c>
      <c r="R40" s="44">
        <f ca="1" t="shared" si="7"/>
        <v>0</v>
      </c>
      <c r="S40" s="44">
        <f ca="1" t="shared" si="7"/>
        <v>0</v>
      </c>
      <c r="T40" s="44">
        <f ca="1" t="shared" si="7"/>
        <v>0</v>
      </c>
      <c r="U40" s="44">
        <f ca="1" t="shared" si="7"/>
        <v>480</v>
      </c>
    </row>
    <row r="41" spans="6:21" ht="11.25">
      <c r="F41" s="59" t="s">
        <v>56</v>
      </c>
      <c r="J41" s="60">
        <f>SUM(J29:J40)</f>
        <v>40</v>
      </c>
      <c r="K41" s="60">
        <f aca="true" t="shared" si="8" ref="K41:U41">SUM(K29:K40)</f>
        <v>105</v>
      </c>
      <c r="L41" s="60">
        <f t="shared" si="8"/>
        <v>185</v>
      </c>
      <c r="M41" s="60">
        <f t="shared" si="8"/>
        <v>275</v>
      </c>
      <c r="N41" s="60">
        <f t="shared" si="8"/>
        <v>370</v>
      </c>
      <c r="O41" s="60">
        <f t="shared" si="8"/>
        <v>465</v>
      </c>
      <c r="P41" s="60">
        <f t="shared" si="8"/>
        <v>560</v>
      </c>
      <c r="Q41" s="60">
        <f t="shared" si="8"/>
        <v>655</v>
      </c>
      <c r="R41" s="60">
        <f t="shared" si="8"/>
        <v>750</v>
      </c>
      <c r="S41" s="60">
        <f t="shared" si="8"/>
        <v>845</v>
      </c>
      <c r="T41" s="60">
        <f t="shared" si="8"/>
        <v>940</v>
      </c>
      <c r="U41" s="60">
        <f t="shared" si="8"/>
        <v>1035</v>
      </c>
    </row>
    <row r="44" ht="11.25">
      <c r="D44" s="59" t="s">
        <v>58</v>
      </c>
    </row>
    <row r="46" spans="5:21" ht="11.25">
      <c r="E46" s="57" t="str">
        <f>E27</f>
        <v>Month Number</v>
      </c>
      <c r="J46" s="51">
        <f aca="true" t="shared" si="9" ref="J46:U46">J27</f>
        <v>1</v>
      </c>
      <c r="K46" s="51">
        <f t="shared" si="9"/>
        <v>2</v>
      </c>
      <c r="L46" s="51">
        <f t="shared" si="9"/>
        <v>3</v>
      </c>
      <c r="M46" s="51">
        <f t="shared" si="9"/>
        <v>4</v>
      </c>
      <c r="N46" s="51">
        <f t="shared" si="9"/>
        <v>5</v>
      </c>
      <c r="O46" s="51">
        <f t="shared" si="9"/>
        <v>6</v>
      </c>
      <c r="P46" s="51">
        <f t="shared" si="9"/>
        <v>7</v>
      </c>
      <c r="Q46" s="51">
        <f t="shared" si="9"/>
        <v>8</v>
      </c>
      <c r="R46" s="51">
        <f t="shared" si="9"/>
        <v>9</v>
      </c>
      <c r="S46" s="51">
        <f t="shared" si="9"/>
        <v>10</v>
      </c>
      <c r="T46" s="51">
        <f t="shared" si="9"/>
        <v>11</v>
      </c>
      <c r="U46" s="51">
        <f t="shared" si="9"/>
        <v>12</v>
      </c>
    </row>
    <row r="48" spans="6:21" ht="11.25">
      <c r="F48" s="43" t="str">
        <f>"Reverse "&amp;E15</f>
        <v>Reverse Cash Receipt Profile</v>
      </c>
      <c r="J48" s="61">
        <f>INDEX($J$15:$U$15,MAX($J$46:$U$46)-J$46+1)</f>
        <v>0</v>
      </c>
      <c r="K48" s="61">
        <f aca="true" t="shared" si="10" ref="K48:U48">INDEX($J$15:$U$15,MAX($J$46:$U$46)-K$46+1)</f>
        <v>0</v>
      </c>
      <c r="L48" s="61">
        <f t="shared" si="10"/>
        <v>0</v>
      </c>
      <c r="M48" s="61">
        <f t="shared" si="10"/>
        <v>0</v>
      </c>
      <c r="N48" s="61">
        <f t="shared" si="10"/>
        <v>0</v>
      </c>
      <c r="O48" s="61">
        <f t="shared" si="10"/>
        <v>0</v>
      </c>
      <c r="P48" s="61">
        <f t="shared" si="10"/>
        <v>0</v>
      </c>
      <c r="Q48" s="61">
        <f t="shared" si="10"/>
        <v>0.05</v>
      </c>
      <c r="R48" s="61">
        <f t="shared" si="10"/>
        <v>0.1</v>
      </c>
      <c r="S48" s="61">
        <f t="shared" si="10"/>
        <v>0.15</v>
      </c>
      <c r="T48" s="61">
        <f t="shared" si="10"/>
        <v>0.25</v>
      </c>
      <c r="U48" s="61">
        <f t="shared" si="10"/>
        <v>0.4</v>
      </c>
    </row>
    <row r="49" spans="6:21" ht="11.25">
      <c r="F49" s="25" t="str">
        <f>E13</f>
        <v>Forecast Sales Revenue</v>
      </c>
      <c r="J49" s="44">
        <f>J13</f>
        <v>100</v>
      </c>
      <c r="K49" s="44">
        <f aca="true" t="shared" si="11" ref="K49:U49">K13</f>
        <v>200</v>
      </c>
      <c r="L49" s="44">
        <f t="shared" si="11"/>
        <v>300</v>
      </c>
      <c r="M49" s="44">
        <f t="shared" si="11"/>
        <v>400</v>
      </c>
      <c r="N49" s="44">
        <f t="shared" si="11"/>
        <v>500</v>
      </c>
      <c r="O49" s="44">
        <f t="shared" si="11"/>
        <v>600</v>
      </c>
      <c r="P49" s="44">
        <f t="shared" si="11"/>
        <v>700</v>
      </c>
      <c r="Q49" s="44">
        <f t="shared" si="11"/>
        <v>800</v>
      </c>
      <c r="R49" s="44">
        <f t="shared" si="11"/>
        <v>900</v>
      </c>
      <c r="S49" s="44">
        <f t="shared" si="11"/>
        <v>1000</v>
      </c>
      <c r="T49" s="44">
        <f t="shared" si="11"/>
        <v>1100</v>
      </c>
      <c r="U49" s="44">
        <f t="shared" si="11"/>
        <v>1200</v>
      </c>
    </row>
    <row r="51" spans="6:21" ht="11.25">
      <c r="F51" s="57" t="str">
        <f>F41</f>
        <v>Cash Receipts</v>
      </c>
      <c r="J51" s="60">
        <f ca="1">SUMPRODUCT(OFFSET($U$48,,,1,-J$46)*OFFSET($J$49,,,1,J$46))</f>
        <v>40</v>
      </c>
      <c r="K51" s="60">
        <f aca="true" ca="1" t="shared" si="12" ref="K51:U51">SUMPRODUCT(OFFSET($U$48,,,1,-K$46)*OFFSET($J$49,,,1,K$46))</f>
        <v>105</v>
      </c>
      <c r="L51" s="60">
        <f ca="1" t="shared" si="12"/>
        <v>185</v>
      </c>
      <c r="M51" s="60">
        <f ca="1" t="shared" si="12"/>
        <v>275</v>
      </c>
      <c r="N51" s="60">
        <f ca="1" t="shared" si="12"/>
        <v>370</v>
      </c>
      <c r="O51" s="60">
        <f ca="1" t="shared" si="12"/>
        <v>465</v>
      </c>
      <c r="P51" s="60">
        <f ca="1" t="shared" si="12"/>
        <v>560</v>
      </c>
      <c r="Q51" s="60">
        <f ca="1" t="shared" si="12"/>
        <v>655</v>
      </c>
      <c r="R51" s="60">
        <f ca="1" t="shared" si="12"/>
        <v>750</v>
      </c>
      <c r="S51" s="60">
        <f ca="1" t="shared" si="12"/>
        <v>845</v>
      </c>
      <c r="T51" s="60">
        <f ca="1" t="shared" si="12"/>
        <v>940</v>
      </c>
      <c r="U51" s="60">
        <f ca="1" t="shared" si="12"/>
        <v>1035</v>
      </c>
    </row>
    <row r="54" ht="12">
      <c r="C54" s="33" t="s">
        <v>34</v>
      </c>
    </row>
    <row r="56" spans="5:21" ht="11.25">
      <c r="E56" s="57" t="str">
        <f>E46</f>
        <v>Month Number</v>
      </c>
      <c r="J56" s="51">
        <f>J46</f>
        <v>1</v>
      </c>
      <c r="K56" s="51">
        <f aca="true" t="shared" si="13" ref="K56:U56">K46</f>
        <v>2</v>
      </c>
      <c r="L56" s="51">
        <f t="shared" si="13"/>
        <v>3</v>
      </c>
      <c r="M56" s="51">
        <f t="shared" si="13"/>
        <v>4</v>
      </c>
      <c r="N56" s="51">
        <f t="shared" si="13"/>
        <v>5</v>
      </c>
      <c r="O56" s="51">
        <f t="shared" si="13"/>
        <v>6</v>
      </c>
      <c r="P56" s="51">
        <f t="shared" si="13"/>
        <v>7</v>
      </c>
      <c r="Q56" s="51">
        <f t="shared" si="13"/>
        <v>8</v>
      </c>
      <c r="R56" s="51">
        <f t="shared" si="13"/>
        <v>9</v>
      </c>
      <c r="S56" s="51">
        <f t="shared" si="13"/>
        <v>10</v>
      </c>
      <c r="T56" s="51">
        <f t="shared" si="13"/>
        <v>11</v>
      </c>
      <c r="U56" s="51">
        <f t="shared" si="13"/>
        <v>12</v>
      </c>
    </row>
    <row r="58" spans="6:23" ht="11.25">
      <c r="F58" s="48" t="s">
        <v>60</v>
      </c>
      <c r="J58" s="44">
        <f>IF(J$56=1,,I62)</f>
        <v>0</v>
      </c>
      <c r="K58" s="44">
        <f aca="true" t="shared" si="14" ref="K58:U58">IF(K$56=1,,J62)</f>
        <v>60</v>
      </c>
      <c r="L58" s="44">
        <f t="shared" si="14"/>
        <v>155</v>
      </c>
      <c r="M58" s="44">
        <f t="shared" si="14"/>
        <v>270</v>
      </c>
      <c r="N58" s="44">
        <f t="shared" si="14"/>
        <v>395</v>
      </c>
      <c r="O58" s="44">
        <f t="shared" si="14"/>
        <v>525</v>
      </c>
      <c r="P58" s="44">
        <f t="shared" si="14"/>
        <v>655</v>
      </c>
      <c r="Q58" s="44">
        <f t="shared" si="14"/>
        <v>785</v>
      </c>
      <c r="R58" s="44">
        <f t="shared" si="14"/>
        <v>915</v>
      </c>
      <c r="S58" s="44">
        <f t="shared" si="14"/>
        <v>1045</v>
      </c>
      <c r="T58" s="44">
        <f t="shared" si="14"/>
        <v>1175</v>
      </c>
      <c r="U58" s="44">
        <f t="shared" si="14"/>
        <v>1305</v>
      </c>
      <c r="W58" s="54" t="str">
        <f>Simple_Example_BA!I25</f>
        <v>Prior BS</v>
      </c>
    </row>
    <row r="59" spans="6:23" ht="11.25">
      <c r="F59" s="48" t="s">
        <v>61</v>
      </c>
      <c r="J59" s="44">
        <f>J13</f>
        <v>100</v>
      </c>
      <c r="K59" s="44">
        <f aca="true" t="shared" si="15" ref="K59:U59">K13</f>
        <v>200</v>
      </c>
      <c r="L59" s="44">
        <f t="shared" si="15"/>
        <v>300</v>
      </c>
      <c r="M59" s="44">
        <f t="shared" si="15"/>
        <v>400</v>
      </c>
      <c r="N59" s="44">
        <f t="shared" si="15"/>
        <v>500</v>
      </c>
      <c r="O59" s="44">
        <f t="shared" si="15"/>
        <v>600</v>
      </c>
      <c r="P59" s="44">
        <f t="shared" si="15"/>
        <v>700</v>
      </c>
      <c r="Q59" s="44">
        <f t="shared" si="15"/>
        <v>800</v>
      </c>
      <c r="R59" s="44">
        <f t="shared" si="15"/>
        <v>900</v>
      </c>
      <c r="S59" s="44">
        <f t="shared" si="15"/>
        <v>1000</v>
      </c>
      <c r="T59" s="44">
        <f t="shared" si="15"/>
        <v>1100</v>
      </c>
      <c r="U59" s="44">
        <f t="shared" si="15"/>
        <v>1200</v>
      </c>
      <c r="W59" s="54" t="str">
        <f>Simple_Example_BA!I26</f>
        <v>IS</v>
      </c>
    </row>
    <row r="60" spans="6:23" ht="11.25">
      <c r="F60" s="48" t="s">
        <v>59</v>
      </c>
      <c r="J60" s="44">
        <f>-J20</f>
        <v>0</v>
      </c>
      <c r="K60" s="44">
        <f aca="true" t="shared" si="16" ref="K60:U60">-K20</f>
        <v>0</v>
      </c>
      <c r="L60" s="44">
        <f t="shared" si="16"/>
        <v>0</v>
      </c>
      <c r="M60" s="44">
        <f t="shared" si="16"/>
        <v>0</v>
      </c>
      <c r="N60" s="44">
        <f t="shared" si="16"/>
        <v>0</v>
      </c>
      <c r="O60" s="44">
        <f t="shared" si="16"/>
        <v>-4.999999999999993</v>
      </c>
      <c r="P60" s="44">
        <f t="shared" si="16"/>
        <v>-9.999999999999986</v>
      </c>
      <c r="Q60" s="44">
        <f t="shared" si="16"/>
        <v>-14.99999999999998</v>
      </c>
      <c r="R60" s="44">
        <f t="shared" si="16"/>
        <v>-19.99999999999997</v>
      </c>
      <c r="S60" s="44">
        <f t="shared" si="16"/>
        <v>-24.999999999999968</v>
      </c>
      <c r="T60" s="44">
        <f t="shared" si="16"/>
        <v>-29.99999999999996</v>
      </c>
      <c r="U60" s="44">
        <f t="shared" si="16"/>
        <v>-34.99999999999995</v>
      </c>
      <c r="W60" s="54" t="str">
        <f>Simple_Example_BA!I26</f>
        <v>IS</v>
      </c>
    </row>
    <row r="61" spans="6:23" ht="11.25">
      <c r="F61" s="62" t="str">
        <f>F51</f>
        <v>Cash Receipts</v>
      </c>
      <c r="J61" s="44">
        <f>-J51</f>
        <v>-40</v>
      </c>
      <c r="K61" s="44">
        <f aca="true" t="shared" si="17" ref="K61:U61">-K51</f>
        <v>-105</v>
      </c>
      <c r="L61" s="44">
        <f t="shared" si="17"/>
        <v>-185</v>
      </c>
      <c r="M61" s="44">
        <f t="shared" si="17"/>
        <v>-275</v>
      </c>
      <c r="N61" s="44">
        <f t="shared" si="17"/>
        <v>-370</v>
      </c>
      <c r="O61" s="44">
        <f t="shared" si="17"/>
        <v>-465</v>
      </c>
      <c r="P61" s="44">
        <f t="shared" si="17"/>
        <v>-560</v>
      </c>
      <c r="Q61" s="44">
        <f t="shared" si="17"/>
        <v>-655</v>
      </c>
      <c r="R61" s="44">
        <f t="shared" si="17"/>
        <v>-750</v>
      </c>
      <c r="S61" s="44">
        <f t="shared" si="17"/>
        <v>-845</v>
      </c>
      <c r="T61" s="44">
        <f t="shared" si="17"/>
        <v>-940</v>
      </c>
      <c r="U61" s="44">
        <f t="shared" si="17"/>
        <v>-1035</v>
      </c>
      <c r="W61" s="54" t="str">
        <f>Simple_Example_BA!I27</f>
        <v>CFS</v>
      </c>
    </row>
    <row r="62" spans="6:23" ht="11.25">
      <c r="F62" s="48" t="s">
        <v>62</v>
      </c>
      <c r="J62" s="60">
        <f>SUM(J58:J61)</f>
        <v>60</v>
      </c>
      <c r="K62" s="60">
        <f aca="true" t="shared" si="18" ref="K62:U62">SUM(K58:K61)</f>
        <v>155</v>
      </c>
      <c r="L62" s="60">
        <f t="shared" si="18"/>
        <v>270</v>
      </c>
      <c r="M62" s="60">
        <f t="shared" si="18"/>
        <v>395</v>
      </c>
      <c r="N62" s="60">
        <f t="shared" si="18"/>
        <v>525</v>
      </c>
      <c r="O62" s="60">
        <f t="shared" si="18"/>
        <v>655</v>
      </c>
      <c r="P62" s="60">
        <f t="shared" si="18"/>
        <v>785</v>
      </c>
      <c r="Q62" s="60">
        <f t="shared" si="18"/>
        <v>915</v>
      </c>
      <c r="R62" s="60">
        <f t="shared" si="18"/>
        <v>1045</v>
      </c>
      <c r="S62" s="60">
        <f t="shared" si="18"/>
        <v>1175</v>
      </c>
      <c r="T62" s="60">
        <f t="shared" si="18"/>
        <v>1305</v>
      </c>
      <c r="U62" s="60">
        <f t="shared" si="18"/>
        <v>1435</v>
      </c>
      <c r="W62" s="54" t="str">
        <f>Simple_Example_BA!I28</f>
        <v>Current BS</v>
      </c>
    </row>
  </sheetData>
  <sheetProtection/>
  <mergeCells count="1">
    <mergeCell ref="B3:F3"/>
  </mergeCells>
  <dataValidations count="1">
    <dataValidation type="list" allowBlank="1" showInputMessage="1" showErrorMessage="1" sqref="G18">
      <formula1>$J$11:$U$11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Monthly_Calcs_Example_BA!A1" tooltip="Go to Previous Sheet" display="ç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scale="66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2012-09-24T09:54:35Z</cp:lastPrinted>
  <dcterms:created xsi:type="dcterms:W3CDTF">2010-07-27T03:50:04Z</dcterms:created>
  <dcterms:modified xsi:type="dcterms:W3CDTF">2018-01-08T04:10:23Z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