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5865" windowWidth="19200" windowHeight="7140" tabRatio="836" activeTab="0"/>
  </bookViews>
  <sheets>
    <sheet name="GC" sheetId="1" r:id="rId1"/>
    <sheet name="Contents" sheetId="2" r:id="rId2"/>
    <sheet name="Examples_SC" sheetId="3" r:id="rId3"/>
    <sheet name="Goal Seek Example" sheetId="4" r:id="rId4"/>
    <sheet name="Optimisation - Solver Method" sheetId="5" r:id="rId5"/>
    <sheet name="Solver - NPV Example" sheetId="6" r:id="rId6"/>
    <sheet name="Solving Using a Macro" sheetId="7" r:id="rId7"/>
  </sheets>
  <externalReferences>
    <externalReference r:id="rId10"/>
    <externalReference r:id="rId11"/>
  </externalReferences>
  <definedNames>
    <definedName name="Days_in_Year">'Goal Seek Example'!$G$26</definedName>
    <definedName name="Discount_Rate">'Goal Seek Example'!$G$24</definedName>
    <definedName name="Goal_Seeking_Discount_Rate">'Goal Seek Example'!$G$47</definedName>
    <definedName name="HL_Examples_SC">'Examples_SC'!$A$1</definedName>
    <definedName name="HL_Goal_Seek_Example">'Goal Seek Example'!$B$5</definedName>
    <definedName name="HL_Home">'Contents'!$B$1</definedName>
    <definedName name="HL_Macro_Solution">'Solving Using a Macro'!$B$5</definedName>
    <definedName name="HL_Simple_Solver">'Optimisation - Solver Method'!$B$5</definedName>
    <definedName name="HL_Solver_NPV_Version">'Solver - NPV Example'!$B$5</definedName>
    <definedName name="Macro_Rate">'Solving Using a Macro'!$G$13</definedName>
    <definedName name="Model_Name">'GC'!$C$10</definedName>
    <definedName name="_xlnm.Print_Area" localSheetId="5">'Solver - NPV Example'!$A$1:$AB$46</definedName>
    <definedName name="solver_adj" localSheetId="4" hidden="1">'Optimisation - Solver Method'!$G$14:$G$17</definedName>
    <definedName name="solver_adj" localSheetId="5" hidden="1">'Solver - NPV Example'!$G$15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ng" localSheetId="4" hidden="1">2</definedName>
    <definedName name="solver_eng" localSheetId="5" hidden="1">1</definedName>
    <definedName name="solver_est" localSheetId="4" hidden="1">1</definedName>
    <definedName name="solver_est" localSheetId="5" hidden="1">1</definedName>
    <definedName name="solver_itr" localSheetId="4" hidden="1">2147483647</definedName>
    <definedName name="solver_itr" localSheetId="5" hidden="1">2147483647</definedName>
    <definedName name="solver_lhs1" localSheetId="4" hidden="1">'Optimisation - Solver Method'!$G$14</definedName>
    <definedName name="solver_lhs1" localSheetId="5" hidden="1">'Solver - NPV Example'!$H$25</definedName>
    <definedName name="solver_lhs2" localSheetId="4" hidden="1">'Optimisation - Solver Method'!$G$15</definedName>
    <definedName name="solver_lhs2" localSheetId="5" hidden="1">'Solver - NPV Example'!$G$15</definedName>
    <definedName name="solver_lhs3" localSheetId="4" hidden="1">'Optimisation - Solver Method'!$G$16</definedName>
    <definedName name="solver_lhs3" localSheetId="5" hidden="1">'Solver - NPV Example'!$G$16</definedName>
    <definedName name="solver_lhs4" localSheetId="4" hidden="1">'Optimisation - Solver Method'!$G$18</definedName>
    <definedName name="solver_lhs4" localSheetId="5" hidden="1">'Solver - NPV Example'!#REF!</definedName>
    <definedName name="solver_mip" localSheetId="4" hidden="1">2147483647</definedName>
    <definedName name="solver_mip" localSheetId="5" hidden="1">2147483647</definedName>
    <definedName name="solver_mni" localSheetId="4" hidden="1">30</definedName>
    <definedName name="solver_mni" localSheetId="5" hidden="1">30</definedName>
    <definedName name="solver_mrt" localSheetId="4" hidden="1">0.075</definedName>
    <definedName name="solver_mrt" localSheetId="5" hidden="1">0.075</definedName>
    <definedName name="solver_msl" localSheetId="4" hidden="1">2</definedName>
    <definedName name="solver_msl" localSheetId="5" hidden="1">2</definedName>
    <definedName name="solver_neg" localSheetId="4" hidden="1">1</definedName>
    <definedName name="solver_neg" localSheetId="5" hidden="1">1</definedName>
    <definedName name="solver_nod" localSheetId="4" hidden="1">2147483647</definedName>
    <definedName name="solver_nod" localSheetId="5" hidden="1">2147483647</definedName>
    <definedName name="solver_num" localSheetId="4" hidden="1">4</definedName>
    <definedName name="solver_num" localSheetId="5" hidden="1">1</definedName>
    <definedName name="solver_nwt" localSheetId="4" hidden="1">1</definedName>
    <definedName name="solver_nwt" localSheetId="5" hidden="1">1</definedName>
    <definedName name="solver_opt" localSheetId="4" hidden="1">'Optimisation - Solver Method'!$I$18</definedName>
    <definedName name="solver_opt" localSheetId="5" hidden="1">'Solver - NPV Example'!$I$19</definedName>
    <definedName name="solver_pre" localSheetId="4" hidden="1">0.000001</definedName>
    <definedName name="solver_pre" localSheetId="5" hidden="1">0.000001</definedName>
    <definedName name="Solver_Rate">'Solver - NPV Example'!$G$15</definedName>
    <definedName name="solver_rbv" localSheetId="4" hidden="1">1</definedName>
    <definedName name="solver_rbv" localSheetId="5" hidden="1">1</definedName>
    <definedName name="solver_rel1" localSheetId="4" hidden="1">3</definedName>
    <definedName name="solver_rel1" localSheetId="5" hidden="1">2</definedName>
    <definedName name="solver_rel2" localSheetId="4" hidden="1">3</definedName>
    <definedName name="solver_rel2" localSheetId="5" hidden="1">3</definedName>
    <definedName name="solver_rel3" localSheetId="4" hidden="1">2</definedName>
    <definedName name="solver_rel3" localSheetId="5" hidden="1">2</definedName>
    <definedName name="solver_rel4" localSheetId="4" hidden="1">2</definedName>
    <definedName name="solver_rel4" localSheetId="5" hidden="1">2</definedName>
    <definedName name="solver_rhs1" localSheetId="4" hidden="1">2*'Optimisation - Solver Method'!$G$15</definedName>
    <definedName name="solver_rhs1" localSheetId="5" hidden="1">'Solver - NPV Example'!$H$28</definedName>
    <definedName name="solver_rhs2" localSheetId="4" hidden="1">50</definedName>
    <definedName name="solver_rhs2" localSheetId="5" hidden="1">50</definedName>
    <definedName name="solver_rhs3" localSheetId="4" hidden="1">'Optimisation - Solver Method'!$G$14+'Optimisation - Solver Method'!$G$17</definedName>
    <definedName name="solver_rhs3" localSheetId="5" hidden="1">'Solver - NPV Example'!$G$14+'Solver - NPV Example'!#REF!</definedName>
    <definedName name="solver_rhs4" localSheetId="4" hidden="1">1000</definedName>
    <definedName name="solver_rhs4" localSheetId="5" hidden="1">1000</definedName>
    <definedName name="solver_rlx" localSheetId="4" hidden="1">2</definedName>
    <definedName name="solver_rlx" localSheetId="5" hidden="1">2</definedName>
    <definedName name="solver_rsd" localSheetId="4" hidden="1">0</definedName>
    <definedName name="solver_rsd" localSheetId="5" hidden="1">0</definedName>
    <definedName name="solver_scl" localSheetId="4" hidden="1">1</definedName>
    <definedName name="solver_scl" localSheetId="5" hidden="1">1</definedName>
    <definedName name="solver_sho" localSheetId="4" hidden="1">2</definedName>
    <definedName name="solver_sho" localSheetId="5" hidden="1">2</definedName>
    <definedName name="solver_ssz" localSheetId="4" hidden="1">100</definedName>
    <definedName name="solver_ssz" localSheetId="5" hidden="1">100</definedName>
    <definedName name="solver_tim" localSheetId="4" hidden="1">2147483647</definedName>
    <definedName name="solver_tim" localSheetId="5" hidden="1">2147483647</definedName>
    <definedName name="solver_tol" localSheetId="4" hidden="1">0.01</definedName>
    <definedName name="solver_tol" localSheetId="5" hidden="1">0.01</definedName>
    <definedName name="solver_typ" localSheetId="4" hidden="1">1</definedName>
    <definedName name="solver_typ" localSheetId="5" hidden="1">1</definedName>
    <definedName name="solver_val" localSheetId="4" hidden="1">0</definedName>
    <definedName name="solver_val" localSheetId="5" hidden="1">0</definedName>
    <definedName name="solver_ver" localSheetId="4" hidden="1">3</definedName>
    <definedName name="solver_ver" localSheetId="5" hidden="1">3</definedName>
  </definedNames>
  <calcPr fullCalcOnLoad="1"/>
</workbook>
</file>

<file path=xl/sharedStrings.xml><?xml version="1.0" encoding="utf-8"?>
<sst xmlns="http://schemas.openxmlformats.org/spreadsheetml/2006/main" count="100" uniqueCount="61">
  <si>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</si>
  <si>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</si>
  <si>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</si>
  <si>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</si>
  <si>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</si>
  <si>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</si>
  <si>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</si>
  <si>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</si>
  <si>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</si>
  <si>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</si>
  <si>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</si>
  <si>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</si>
  <si>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a.</t>
  </si>
  <si>
    <t xml:space="preserve">  Page  </t>
  </si>
  <si>
    <t>Total Pages:</t>
  </si>
  <si>
    <t>Primary Developer:  Liam Bastick</t>
  </si>
  <si>
    <t>Any queries, please e-mail:</t>
  </si>
  <si>
    <t>Website:</t>
  </si>
  <si>
    <t>liam.bastick@sumproduct.com</t>
  </si>
  <si>
    <t>www.sumproduct.com</t>
  </si>
  <si>
    <t>Sumproduct Pty Ltd</t>
  </si>
  <si>
    <t>BA</t>
  </si>
  <si>
    <t>Section 1.</t>
  </si>
  <si>
    <t>Past articles:</t>
  </si>
  <si>
    <t>www.sumproduct.com/thought</t>
  </si>
  <si>
    <t>Goal Seeking Solver</t>
  </si>
  <si>
    <t>This workbook highlights how to seek solutions to problems using Goal Seek, Solver, etc.</t>
  </si>
  <si>
    <t>Examples</t>
  </si>
  <si>
    <t>Various examples follow.</t>
  </si>
  <si>
    <t>Goal Seek</t>
  </si>
  <si>
    <t>XIRR</t>
  </si>
  <si>
    <t>SUM</t>
  </si>
  <si>
    <t>Example of when XIRR does not work</t>
  </si>
  <si>
    <t>Illustration</t>
  </si>
  <si>
    <t>Long Hand NPV Calculation</t>
  </si>
  <si>
    <t>Discount Rate</t>
  </si>
  <si>
    <t>Cash flows</t>
  </si>
  <si>
    <t>Days in Year</t>
  </si>
  <si>
    <t>Present Value</t>
  </si>
  <si>
    <t>NPV</t>
  </si>
  <si>
    <t>Internal Rate of Return using Goal Seek</t>
  </si>
  <si>
    <t>Solving Using a Macro</t>
  </si>
  <si>
    <t>Initial Cash Flow</t>
  </si>
  <si>
    <t>Required NPV</t>
  </si>
  <si>
    <t>Macro Illustration</t>
  </si>
  <si>
    <t>Optimisation Example</t>
  </si>
  <si>
    <t>Maximising Product</t>
  </si>
  <si>
    <t>Product A</t>
  </si>
  <si>
    <t>Product B</t>
  </si>
  <si>
    <t>Product C</t>
  </si>
  <si>
    <t>Product D</t>
  </si>
  <si>
    <t>kg</t>
  </si>
  <si>
    <t>Profit / kg ($)</t>
  </si>
  <si>
    <t>Profit ($)</t>
  </si>
  <si>
    <t>Optimisation Using Solver Method</t>
  </si>
  <si>
    <t>Calculating the Discount Rate</t>
  </si>
  <si>
    <t>Using Solver to Make an Output Equal a Particular Value</t>
  </si>
  <si>
    <t>Required Value</t>
  </si>
  <si>
    <t>b.</t>
  </si>
  <si>
    <t>c.</t>
  </si>
  <si>
    <t>d.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</si>
</sst>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###0_);\(###0\);_(###0_)"/>
    <numFmt numFmtId="171" formatCode="_(#,##0.0_);\(#,##0.0\);_(&quot;-&quot;_)"/>
    <numFmt numFmtId="172" formatCode="_(#,##0.0%_);\(#,##0.0%\);_(&quot;-&quot;_)"/>
    <numFmt numFmtId="173" formatCode="_(#,##0.0\x_);\(#,##0.0\x\);_(&quot;-&quot;_)"/>
    <numFmt numFmtId="174" formatCode="_(&quot;$&quot;#,##0.0_);\(&quot;$&quot;#,##0.0\);_(&quot;-&quot;_)"/>
    <numFmt numFmtId="175" formatCode="_)d\-mmm\-yy_)"/>
    <numFmt numFmtId="176" formatCode="_(#,##0_);\(#,##0\);_(&quot;-&quot;_)"/>
    <numFmt numFmtId="177" formatCode="0."/>
    <numFmt numFmtId="178" formatCode="#,##0."/>
    <numFmt numFmtId="179" formatCode="_(#,##0.00_);\(#,##0.00\);_(&quot;-&quot;_)"/>
    <numFmt numFmtId="180" formatCode="_(#,##0.000_);\(#,##0.000\);_(&quot;-&quot;_)"/>
    <numFmt numFmtId="181" formatCode="[$-C09]dddd\,\ d\ mmmm\ yyyy"/>
    <numFmt numFmtId="182" formatCode="[$-C09]dd\-mmm\-yy;@"/>
    <numFmt numFmtId="183" formatCode="[$-409]h:mm:ss\ AM/PM"/>
    <numFmt numFmtId="184" formatCode="[$-F400]h:mm:ss\ AM/PM"/>
    <numFmt numFmtId="185" formatCode="[$-F400]dd\-mmm\-yy\ h:mm:ss\ AM/PM"/>
    <numFmt numFmtId="186" formatCode="dd\-mmm\-yy\ h:mm:ss\ AM/PM"/>
    <numFmt numFmtId="187" formatCode="d/m/yy"/>
    <numFmt numFmtId="188" formatCode="_(#,##0.00%_);\(#,##0.00%\);_(&quot;-&quot;_)"/>
    <numFmt numFmtId="189" formatCode="_(&quot;$&quot;#,##0.00_);\(&quot;$&quot;#,##0.00\);_(&quot;-&quot;_)"/>
    <numFmt numFmtId="190" formatCode="0.0%"/>
    <numFmt numFmtId="191" formatCode="0.0"/>
    <numFmt numFmtId="192" formatCode="0.000"/>
  </numFmts>
  <fonts count="6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sz val="8"/>
      <color indexed="56"/>
      <name val="Arial"/>
      <family val="2"/>
    </font>
    <font>
      <sz val="7.5"/>
      <color indexed="56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"/>
      <color indexed="60"/>
      <name val="Arial"/>
      <family val="2"/>
    </font>
    <font>
      <u val="single"/>
      <sz val="8"/>
      <color indexed="36"/>
      <name val="Arial"/>
      <family val="2"/>
    </font>
    <font>
      <b/>
      <sz val="9.5"/>
      <color indexed="56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sz val="8"/>
      <color indexed="52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49"/>
      <name val="Cambria"/>
      <family val="2"/>
    </font>
    <font>
      <sz val="8"/>
      <color indexed="10"/>
      <name val="Arial"/>
      <family val="2"/>
    </font>
    <font>
      <b/>
      <sz val="10"/>
      <color indexed="57"/>
      <name val="Arial"/>
      <family val="2"/>
    </font>
    <font>
      <b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theme="6" tint="-0.4999699890613556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4" fontId="0" fillId="0" borderId="1">
      <alignment horizontal="center" vertical="center"/>
      <protection locked="0"/>
    </xf>
    <xf numFmtId="15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4" fontId="0" fillId="0" borderId="1">
      <alignment horizontal="right" vertical="center"/>
      <protection locked="0"/>
    </xf>
    <xf numFmtId="175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1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3" fillId="26" borderId="0" applyNumberFormat="0" applyBorder="0" applyAlignment="0" applyProtection="0"/>
    <xf numFmtId="0" fontId="54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4" fontId="0" fillId="0" borderId="0" applyFill="0" applyBorder="0">
      <alignment horizontal="center" vertical="center"/>
      <protection/>
    </xf>
    <xf numFmtId="15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8" fillId="30" borderId="2" applyNumberFormat="0" applyAlignment="0" applyProtection="0"/>
    <xf numFmtId="0" fontId="59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6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0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4" fontId="13" fillId="0" borderId="0" applyFill="0" applyBorder="0">
      <alignment horizontal="right" vertical="center"/>
      <protection/>
    </xf>
    <xf numFmtId="175" fontId="13" fillId="0" borderId="0" applyFill="0" applyBorder="0">
      <alignment horizontal="right"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13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6" fillId="0" borderId="0" applyFill="0" applyBorder="0">
      <alignment horizontal="left" vertical="center"/>
      <protection/>
    </xf>
    <xf numFmtId="173" fontId="13" fillId="0" borderId="0" applyFill="0" applyBorder="0">
      <alignment horizontal="right" vertical="center"/>
      <protection/>
    </xf>
    <xf numFmtId="0" fontId="13" fillId="0" borderId="0" applyFill="0" applyBorder="0">
      <alignment vertical="center"/>
      <protection/>
    </xf>
    <xf numFmtId="171" fontId="13" fillId="0" borderId="0" applyFill="0" applyBorder="0">
      <alignment horizontal="right" vertical="center"/>
      <protection/>
    </xf>
    <xf numFmtId="172" fontId="13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1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170" fontId="13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1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2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8" fillId="33" borderId="0" xfId="74" applyFill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23" fillId="33" borderId="0" xfId="71" applyFont="1" applyFill="1">
      <alignment vertical="center"/>
      <protection/>
    </xf>
    <xf numFmtId="0" fontId="30" fillId="33" borderId="0" xfId="70" applyFont="1" applyFill="1">
      <alignment vertical="center"/>
      <protection/>
    </xf>
    <xf numFmtId="0" fontId="65" fillId="0" borderId="0" xfId="72" applyFont="1" applyAlignment="1" applyProtection="1">
      <alignment horizontal="left" vertical="center"/>
      <protection locked="0"/>
    </xf>
    <xf numFmtId="176" fontId="32" fillId="0" borderId="0" xfId="115" applyNumberFormat="1" applyFont="1" applyAlignment="1" quotePrefix="1">
      <alignment horizontal="center" vertical="center"/>
      <protection locked="0"/>
    </xf>
    <xf numFmtId="176" fontId="11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6" fontId="30" fillId="0" borderId="10" xfId="70" applyNumberFormat="1" applyFont="1" applyBorder="1" applyAlignment="1">
      <alignment horizontal="center" vertical="center"/>
      <protection/>
    </xf>
    <xf numFmtId="0" fontId="27" fillId="0" borderId="9" xfId="69" applyFont="1" applyBorder="1" applyAlignment="1">
      <alignment horizontal="center" vertical="center"/>
      <protection/>
    </xf>
    <xf numFmtId="0" fontId="24" fillId="33" borderId="11" xfId="72" applyFont="1" applyFill="1" applyBorder="1">
      <alignment vertical="center"/>
      <protection/>
    </xf>
    <xf numFmtId="176" fontId="11" fillId="0" borderId="0" xfId="117" applyNumberFormat="1" applyFont="1" applyAlignment="1" quotePrefix="1">
      <alignment horizontal="right" vertical="center"/>
      <protection locked="0"/>
    </xf>
    <xf numFmtId="0" fontId="66" fillId="33" borderId="0" xfId="69" applyFont="1" applyFill="1">
      <alignment vertical="center"/>
      <protection/>
    </xf>
    <xf numFmtId="15" fontId="6" fillId="33" borderId="0" xfId="56" applyFont="1" applyFill="1">
      <alignment horizontal="center" vertical="center"/>
      <protection/>
    </xf>
    <xf numFmtId="15" fontId="33" fillId="33" borderId="0" xfId="56" applyFont="1" applyFill="1">
      <alignment horizontal="center" vertical="center"/>
      <protection/>
    </xf>
    <xf numFmtId="188" fontId="0" fillId="33" borderId="0" xfId="110" applyNumberFormat="1" applyFont="1" applyFill="1">
      <alignment horizontal="right" vertical="center"/>
      <protection/>
    </xf>
    <xf numFmtId="189" fontId="0" fillId="33" borderId="0" xfId="106" applyNumberFormat="1" applyFont="1" applyFill="1">
      <alignment horizontal="right" vertical="center"/>
      <protection/>
    </xf>
    <xf numFmtId="0" fontId="6" fillId="33" borderId="0" xfId="71" applyFont="1" applyFill="1">
      <alignment vertical="center"/>
      <protection/>
    </xf>
    <xf numFmtId="176" fontId="6" fillId="33" borderId="0" xfId="109" applyNumberFormat="1" applyFont="1" applyFill="1" applyAlignment="1">
      <alignment horizontal="center" vertical="center"/>
      <protection/>
    </xf>
    <xf numFmtId="0" fontId="30" fillId="33" borderId="0" xfId="70" applyFont="1" applyFill="1" applyAlignment="1">
      <alignment horizontal="center" vertical="center"/>
      <protection/>
    </xf>
    <xf numFmtId="188" fontId="6" fillId="33" borderId="0" xfId="110" applyNumberFormat="1" applyFont="1" applyFill="1" applyAlignment="1">
      <alignment horizontal="center" vertical="center"/>
      <protection/>
    </xf>
    <xf numFmtId="10" fontId="24" fillId="0" borderId="1" xfId="86" applyNumberFormat="1" applyFont="1" applyBorder="1" applyAlignment="1" applyProtection="1">
      <alignment horizontal="right" vertical="center"/>
      <protection locked="0"/>
    </xf>
    <xf numFmtId="176" fontId="0" fillId="33" borderId="0" xfId="109" applyNumberFormat="1" applyFont="1" applyFill="1" applyAlignment="1">
      <alignment horizontal="center" vertical="center"/>
      <protection/>
    </xf>
    <xf numFmtId="176" fontId="24" fillId="0" borderId="1" xfId="49" applyNumberFormat="1" applyFont="1" applyAlignment="1">
      <alignment horizontal="center" vertical="center"/>
      <protection locked="0"/>
    </xf>
    <xf numFmtId="0" fontId="24" fillId="33" borderId="0" xfId="72" applyFont="1" applyFill="1" applyBorder="1">
      <alignment vertical="center"/>
      <protection/>
    </xf>
    <xf numFmtId="176" fontId="6" fillId="33" borderId="12" xfId="109" applyNumberFormat="1" applyFont="1" applyFill="1" applyBorder="1" applyAlignment="1">
      <alignment horizontal="center" vertical="center"/>
      <protection/>
    </xf>
    <xf numFmtId="0" fontId="7" fillId="0" borderId="0" xfId="76">
      <alignment horizontal="left" vertical="center"/>
      <protection locked="0"/>
    </xf>
    <xf numFmtId="0" fontId="7" fillId="0" borderId="0" xfId="76" applyFont="1">
      <alignment horizontal="left" vertical="center"/>
      <protection locked="0"/>
    </xf>
    <xf numFmtId="176" fontId="11" fillId="0" borderId="0" xfId="117" applyNumberFormat="1" applyFont="1" quotePrefix="1">
      <alignment horizontal="left" vertical="center"/>
      <protection locked="0"/>
    </xf>
    <xf numFmtId="178" fontId="9" fillId="0" borderId="0" xfId="115" applyNumberFormat="1" applyFont="1" applyAlignment="1" quotePrefix="1">
      <alignment horizontal="right" vertical="center"/>
      <protection locked="0"/>
    </xf>
    <xf numFmtId="0" fontId="9" fillId="0" borderId="0" xfId="115" applyFont="1" quotePrefix="1">
      <alignment horizontal="left" vertical="center"/>
      <protection locked="0"/>
    </xf>
    <xf numFmtId="0" fontId="7" fillId="33" borderId="0" xfId="76" applyFont="1" applyFill="1">
      <alignment horizontal="left" vertical="center"/>
      <protection locked="0"/>
    </xf>
    <xf numFmtId="10" fontId="67" fillId="34" borderId="5" xfId="86" applyNumberFormat="1" applyFont="1" applyFill="1" applyBorder="1" applyAlignment="1" applyProtection="1">
      <alignment horizontal="center" vertical="center"/>
      <protection locked="0"/>
    </xf>
    <xf numFmtId="0" fontId="23" fillId="33" borderId="0" xfId="71" applyFont="1" applyFill="1" applyAlignment="1">
      <alignment horizontal="center" vertical="center"/>
      <protection/>
    </xf>
    <xf numFmtId="44" fontId="24" fillId="0" borderId="1" xfId="64" applyFont="1" applyBorder="1" applyAlignment="1" applyProtection="1">
      <alignment horizontal="center" vertical="center"/>
      <protection locked="0"/>
    </xf>
    <xf numFmtId="44" fontId="0" fillId="33" borderId="0" xfId="0" applyNumberFormat="1" applyFill="1" applyAlignment="1">
      <alignment/>
    </xf>
    <xf numFmtId="44" fontId="6" fillId="33" borderId="0" xfId="0" applyNumberFormat="1" applyFont="1" applyFill="1" applyAlignment="1">
      <alignment/>
    </xf>
    <xf numFmtId="176" fontId="0" fillId="33" borderId="5" xfId="109" applyNumberFormat="1" applyFont="1" applyFill="1" applyBorder="1" applyAlignment="1">
      <alignment horizontal="center" vertical="center"/>
      <protection/>
    </xf>
    <xf numFmtId="192" fontId="0" fillId="33" borderId="9" xfId="0" applyNumberFormat="1" applyFill="1" applyBorder="1" applyAlignment="1">
      <alignment horizontal="center"/>
    </xf>
    <xf numFmtId="176" fontId="24" fillId="0" borderId="13" xfId="49" applyNumberFormat="1" applyFont="1" applyBorder="1" applyAlignment="1">
      <alignment horizontal="center" vertical="center"/>
      <protection locked="0"/>
    </xf>
    <xf numFmtId="44" fontId="24" fillId="0" borderId="13" xfId="64" applyFont="1" applyBorder="1" applyAlignment="1" applyProtection="1">
      <alignment horizontal="center" vertical="center"/>
      <protection locked="0"/>
    </xf>
    <xf numFmtId="44" fontId="0" fillId="33" borderId="9" xfId="0" applyNumberFormat="1" applyFill="1" applyBorder="1" applyAlignment="1">
      <alignment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4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247650</xdr:colOff>
      <xdr:row>4</xdr:row>
      <xdr:rowOff>38100</xdr:rowOff>
    </xdr:from>
    <xdr:ext cx="2819400" cy="1438275"/>
    <xdr:sp>
      <xdr:nvSpPr>
        <xdr:cNvPr id="2" name="Text Box 5"/>
        <xdr:cNvSpPr txBox="1">
          <a:spLocks noChangeArrowheads="1"/>
        </xdr:cNvSpPr>
      </xdr:nvSpPr>
      <xdr:spPr>
        <a:xfrm>
          <a:off x="3781425" y="6096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</xdr:row>
      <xdr:rowOff>0</xdr:rowOff>
    </xdr:from>
    <xdr:ext cx="2562225" cy="361950"/>
    <xdr:sp>
      <xdr:nvSpPr>
        <xdr:cNvPr id="1" name="Text Box 2"/>
        <xdr:cNvSpPr txBox="1">
          <a:spLocks noChangeArrowheads="1"/>
        </xdr:cNvSpPr>
      </xdr:nvSpPr>
      <xdr:spPr>
        <a:xfrm>
          <a:off x="4905375" y="2524125"/>
          <a:ext cx="2562225" cy="361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If this XIRR calculation were correct, the sum of these cash flows must equal zero.  This is not the case.</a:t>
          </a:r>
        </a:p>
      </xdr:txBody>
    </xdr:sp>
    <xdr:clientData/>
  </xdr:oneCellAnchor>
  <xdr:twoCellAnchor>
    <xdr:from>
      <xdr:col>11</xdr:col>
      <xdr:colOff>447675</xdr:colOff>
      <xdr:row>14</xdr:row>
      <xdr:rowOff>19050</xdr:rowOff>
    </xdr:from>
    <xdr:to>
      <xdr:col>13</xdr:col>
      <xdr:colOff>47625</xdr:colOff>
      <xdr:row>16</xdr:row>
      <xdr:rowOff>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5353050" y="2257425"/>
          <a:ext cx="83820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14</xdr:row>
      <xdr:rowOff>28575</xdr:rowOff>
    </xdr:from>
    <xdr:to>
      <xdr:col>17</xdr:col>
      <xdr:colOff>314325</xdr:colOff>
      <xdr:row>17</xdr:row>
      <xdr:rowOff>38100</xdr:rowOff>
    </xdr:to>
    <xdr:sp>
      <xdr:nvSpPr>
        <xdr:cNvPr id="3" name="Straight Arrow Connector 4"/>
        <xdr:cNvSpPr>
          <a:spLocks/>
        </xdr:cNvSpPr>
      </xdr:nvSpPr>
      <xdr:spPr>
        <a:xfrm flipV="1">
          <a:off x="7467600" y="2266950"/>
          <a:ext cx="952500" cy="4381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342900</xdr:colOff>
      <xdr:row>38</xdr:row>
      <xdr:rowOff>76200</xdr:rowOff>
    </xdr:from>
    <xdr:to>
      <xdr:col>15</xdr:col>
      <xdr:colOff>38100</xdr:colOff>
      <xdr:row>48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5848350"/>
          <a:ext cx="2171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45</xdr:row>
      <xdr:rowOff>142875</xdr:rowOff>
    </xdr:from>
    <xdr:ext cx="1962150" cy="219075"/>
    <xdr:sp>
      <xdr:nvSpPr>
        <xdr:cNvPr id="5" name="Text Box 2"/>
        <xdr:cNvSpPr txBox="1">
          <a:spLocks noChangeArrowheads="1"/>
        </xdr:cNvSpPr>
      </xdr:nvSpPr>
      <xdr:spPr>
        <a:xfrm>
          <a:off x="2952750" y="6924675"/>
          <a:ext cx="1962150" cy="2190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Goal Seek was used to derive this value.</a:t>
          </a:r>
        </a:p>
      </xdr:txBody>
    </xdr:sp>
    <xdr:clientData/>
  </xdr:oneCellAnchor>
  <xdr:twoCellAnchor>
    <xdr:from>
      <xdr:col>9</xdr:col>
      <xdr:colOff>361950</xdr:colOff>
      <xdr:row>43</xdr:row>
      <xdr:rowOff>95250</xdr:rowOff>
    </xdr:from>
    <xdr:to>
      <xdr:col>11</xdr:col>
      <xdr:colOff>342900</xdr:colOff>
      <xdr:row>45</xdr:row>
      <xdr:rowOff>142875</xdr:rowOff>
    </xdr:to>
    <xdr:sp>
      <xdr:nvSpPr>
        <xdr:cNvPr id="6" name="Straight Arrow Connector 9"/>
        <xdr:cNvSpPr>
          <a:spLocks/>
        </xdr:cNvSpPr>
      </xdr:nvSpPr>
      <xdr:spPr>
        <a:xfrm flipV="1">
          <a:off x="3933825" y="6581775"/>
          <a:ext cx="1314450" cy="3429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46</xdr:row>
      <xdr:rowOff>66675</xdr:rowOff>
    </xdr:from>
    <xdr:to>
      <xdr:col>8</xdr:col>
      <xdr:colOff>0</xdr:colOff>
      <xdr:row>46</xdr:row>
      <xdr:rowOff>104775</xdr:rowOff>
    </xdr:to>
    <xdr:sp>
      <xdr:nvSpPr>
        <xdr:cNvPr id="7" name="Straight Arrow Connector 12"/>
        <xdr:cNvSpPr>
          <a:spLocks/>
        </xdr:cNvSpPr>
      </xdr:nvSpPr>
      <xdr:spPr>
        <a:xfrm flipH="1" flipV="1">
          <a:off x="2314575" y="7000875"/>
          <a:ext cx="638175" cy="38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</xdr:row>
      <xdr:rowOff>95250</xdr:rowOff>
    </xdr:from>
    <xdr:to>
      <xdr:col>19</xdr:col>
      <xdr:colOff>428625</xdr:colOff>
      <xdr:row>44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71550"/>
          <a:ext cx="558165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409575</xdr:colOff>
      <xdr:row>6</xdr:row>
      <xdr:rowOff>38100</xdr:rowOff>
    </xdr:from>
    <xdr:to>
      <xdr:col>26</xdr:col>
      <xdr:colOff>419100</xdr:colOff>
      <xdr:row>44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057275"/>
          <a:ext cx="558165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</xdr:row>
      <xdr:rowOff>0</xdr:rowOff>
    </xdr:from>
    <xdr:ext cx="2952750" cy="609600"/>
    <xdr:sp>
      <xdr:nvSpPr>
        <xdr:cNvPr id="1" name="Text Box 2"/>
        <xdr:cNvSpPr txBox="1">
          <a:spLocks noChangeArrowheads="1"/>
        </xdr:cNvSpPr>
      </xdr:nvSpPr>
      <xdr:spPr>
        <a:xfrm>
          <a:off x="4981575" y="876300"/>
          <a:ext cx="2952750" cy="609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macro will recalculate the discount rate (cell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G13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required each time the Initial Cash Flow (cell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G15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or the Required NPV (cell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H27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is changed so that the NPV (cell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H25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equals the required value in cell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H27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</a:p>
      </xdr:txBody>
    </xdr:sp>
    <xdr:clientData/>
  </xdr:oneCellAnchor>
  <xdr:twoCellAnchor editAs="oneCell">
    <xdr:from>
      <xdr:col>8</xdr:col>
      <xdr:colOff>476250</xdr:colOff>
      <xdr:row>25</xdr:row>
      <xdr:rowOff>114300</xdr:rowOff>
    </xdr:from>
    <xdr:to>
      <xdr:col>15</xdr:col>
      <xdr:colOff>542925</xdr:colOff>
      <xdr:row>33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981450"/>
          <a:ext cx="4495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9525</xdr:rowOff>
    </xdr:from>
    <xdr:to>
      <xdr:col>8</xdr:col>
      <xdr:colOff>0</xdr:colOff>
      <xdr:row>18</xdr:row>
      <xdr:rowOff>0</xdr:rowOff>
    </xdr:to>
    <xdr:sp>
      <xdr:nvSpPr>
        <xdr:cNvPr id="3" name="Straight Arrow Connector 11"/>
        <xdr:cNvSpPr>
          <a:spLocks/>
        </xdr:cNvSpPr>
      </xdr:nvSpPr>
      <xdr:spPr>
        <a:xfrm>
          <a:off x="2419350" y="2076450"/>
          <a:ext cx="609600" cy="733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dv\Spr_Advantag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r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though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L_Scenario_Manager_Exampl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</v>
      </c>
    </row>
    <row r="9" ht="18">
      <c r="C9" s="2" t="s">
        <v>20</v>
      </c>
    </row>
    <row r="10" ht="15.75">
      <c r="C10" s="1" t="s">
        <v>25</v>
      </c>
    </row>
    <row r="11" spans="3:6" ht="11.25">
      <c r="C11" s="47" t="s">
        <v>2</v>
      </c>
      <c r="D11" s="47"/>
      <c r="E11" s="47"/>
      <c r="F11" s="47"/>
    </row>
    <row r="19" ht="11.25">
      <c r="C19" s="3" t="s">
        <v>15</v>
      </c>
    </row>
    <row r="21" ht="11.25">
      <c r="C21" s="3" t="s">
        <v>0</v>
      </c>
    </row>
    <row r="22" ht="11.25">
      <c r="C22" s="4" t="s">
        <v>26</v>
      </c>
    </row>
    <row r="23" ht="11.25">
      <c r="C23" s="4"/>
    </row>
    <row r="24" spans="3:9" ht="11.25">
      <c r="C24" s="4" t="s">
        <v>16</v>
      </c>
      <c r="G24" s="46" t="s">
        <v>18</v>
      </c>
      <c r="H24" s="46"/>
      <c r="I24" s="46"/>
    </row>
    <row r="25" spans="3:9" ht="11.25">
      <c r="C25" s="4" t="s">
        <v>17</v>
      </c>
      <c r="G25" s="46" t="s">
        <v>19</v>
      </c>
      <c r="H25" s="46"/>
      <c r="I25" s="46"/>
    </row>
    <row r="26" spans="3:9" ht="11.25">
      <c r="C26" s="4" t="s">
        <v>23</v>
      </c>
      <c r="G26" s="46" t="s">
        <v>24</v>
      </c>
      <c r="H26" s="46"/>
      <c r="I26" s="46"/>
    </row>
  </sheetData>
  <sheetProtection/>
  <mergeCells count="4">
    <mergeCell ref="G25:I25"/>
    <mergeCell ref="C11:F11"/>
    <mergeCell ref="G24:I24"/>
    <mergeCell ref="G26:I26"/>
  </mergeCells>
  <hyperlinks>
    <hyperlink ref="G24" r:id="rId1" display="liam.bastick@sumproduct.com"/>
    <hyperlink ref="G25" r:id="rId2" display="www.sumproduct.com"/>
    <hyperlink ref="C11" location="HL_Home" tooltip="Go to Table of Contents" display="HL_Home"/>
    <hyperlink ref="G26" r:id="rId3" display="www.sumproduct.com/thought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Q14"/>
  <sheetViews>
    <sheetView showGridLines="0" zoomScalePageLayoutView="0" workbookViewId="0" topLeftCell="A1">
      <pane xSplit="1" ySplit="6" topLeftCell="B7" activePane="bottomRight" state="frozen"/>
      <selection pane="topLeft" activeCell="X44" sqref="X44"/>
      <selection pane="topRight" activeCell="X44" sqref="X44"/>
      <selection pane="bottomLeft" activeCell="X44" sqref="X44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7</v>
      </c>
      <c r="B1" s="8" t="s">
        <v>3</v>
      </c>
    </row>
    <row r="2" ht="15.75">
      <c r="B2" s="5" t="str">
        <f>Model_Name</f>
        <v>Goal Seeking Solver</v>
      </c>
    </row>
    <row r="3" spans="2:9" ht="11.25">
      <c r="B3" s="47" t="s">
        <v>4</v>
      </c>
      <c r="C3" s="47"/>
      <c r="D3" s="47"/>
      <c r="E3" s="47"/>
      <c r="F3" s="47"/>
      <c r="G3" s="47"/>
      <c r="H3" s="47"/>
      <c r="I3" s="47"/>
    </row>
    <row r="6" spans="1:17" s="19" customFormat="1" ht="12.75">
      <c r="A6" s="18" t="s">
        <v>5</v>
      </c>
      <c r="B6" s="20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9" t="s">
        <v>13</v>
      </c>
    </row>
    <row r="7" ht="11.25">
      <c r="B7" s="7"/>
    </row>
    <row r="8" spans="2:17" ht="18.75" customHeight="1">
      <c r="B8" s="49">
        <v>1</v>
      </c>
      <c r="C8" s="49"/>
      <c r="D8" s="50" t="str">
        <f>Examples_SC!C9</f>
        <v>Examples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25">
        <v>3</v>
      </c>
    </row>
    <row r="9" spans="6:17" s="21" customFormat="1" ht="11.25" outlineLevel="1">
      <c r="F9" s="31" t="s">
        <v>12</v>
      </c>
      <c r="G9" s="31"/>
      <c r="H9" s="48" t="str">
        <f>'Goal Seek Example'!B1</f>
        <v>Goal Seek</v>
      </c>
      <c r="I9" s="48"/>
      <c r="J9" s="48"/>
      <c r="K9" s="48"/>
      <c r="L9" s="48"/>
      <c r="M9" s="48"/>
      <c r="N9" s="48"/>
      <c r="O9" s="48"/>
      <c r="P9" s="48"/>
      <c r="Q9" s="26">
        <v>4</v>
      </c>
    </row>
    <row r="10" spans="6:17" s="21" customFormat="1" ht="11.25" outlineLevel="1">
      <c r="F10" s="31" t="s">
        <v>58</v>
      </c>
      <c r="G10" s="31"/>
      <c r="H10" s="48" t="str">
        <f>'Optimisation - Solver Method'!B1</f>
        <v>Optimisation Using Solver Method</v>
      </c>
      <c r="I10" s="48"/>
      <c r="J10" s="48"/>
      <c r="K10" s="48"/>
      <c r="L10" s="48"/>
      <c r="M10" s="48"/>
      <c r="N10" s="48"/>
      <c r="O10" s="48"/>
      <c r="P10" s="48"/>
      <c r="Q10" s="26">
        <v>5</v>
      </c>
    </row>
    <row r="11" spans="6:17" s="21" customFormat="1" ht="11.25" outlineLevel="1">
      <c r="F11" s="31" t="s">
        <v>59</v>
      </c>
      <c r="G11" s="31"/>
      <c r="H11" s="48" t="str">
        <f>'Solver - NPV Example'!B1</f>
        <v>Using Solver to Make an Output Equal a Particular Value</v>
      </c>
      <c r="I11" s="48"/>
      <c r="J11" s="48"/>
      <c r="K11" s="48"/>
      <c r="L11" s="48"/>
      <c r="M11" s="48"/>
      <c r="N11" s="48"/>
      <c r="O11" s="48"/>
      <c r="P11" s="48"/>
      <c r="Q11" s="26">
        <v>6</v>
      </c>
    </row>
    <row r="12" spans="6:17" s="21" customFormat="1" ht="11.25" outlineLevel="1">
      <c r="F12" s="31" t="s">
        <v>60</v>
      </c>
      <c r="G12" s="31"/>
      <c r="H12" s="48" t="str">
        <f>'Solving Using a Macro'!B1</f>
        <v>Solving Using a Macro</v>
      </c>
      <c r="I12" s="48"/>
      <c r="J12" s="48"/>
      <c r="K12" s="48"/>
      <c r="L12" s="48"/>
      <c r="M12" s="48"/>
      <c r="N12" s="48"/>
      <c r="O12" s="48"/>
      <c r="P12" s="48"/>
      <c r="Q12" s="26">
        <v>7</v>
      </c>
    </row>
    <row r="14" spans="2:17" ht="12">
      <c r="B14" s="27" t="s">
        <v>14</v>
      </c>
      <c r="Q14" s="28">
        <v>7</v>
      </c>
    </row>
  </sheetData>
  <sheetProtection/>
  <mergeCells count="7">
    <mergeCell ref="H10:P10"/>
    <mergeCell ref="H12:P12"/>
    <mergeCell ref="H11:P11"/>
    <mergeCell ref="B8:C8"/>
    <mergeCell ref="B3:I3"/>
    <mergeCell ref="D8:P8"/>
    <mergeCell ref="H9:P9"/>
  </mergeCells>
  <hyperlinks>
    <hyperlink ref="B8" location="'Data_Validation_Examples_SC'!A1" tooltip="Go to Data Validation Examples" display="'Data_Validation_Examples_SC'!A1"/>
    <hyperlink ref="D8" location="'Data_Validation_Examples_SC'!A1" tooltip="Go to Data Validation Examples" display="'Data_Validation_Examples_SC'!A1"/>
    <hyperlink ref="F9" location="'Data_Validation_1_BA'!A1" tooltip="Go to Data Validation 1: Whole Numbers" display="'Data_Validation_1_BA'!A1"/>
    <hyperlink ref="H9" location="'Data_Validation_1_BA'!A1" tooltip="Go to Data Validation 1: Whole Numbers" display="'Data_Validation_1_BA'!A1"/>
    <hyperlink ref="Q8" location="HL_Examples_SC" tooltip="Go to Data Validation Examples" display="HL_Examples_SC"/>
    <hyperlink ref="Q9" location="HL_Goal_Seek_Example" tooltip="Go to Data Validation 1: Whole Numbers" display="HL_Goal_Seek_Example"/>
    <hyperlink ref="A6" location="$B$7" tooltip="Go to Top of Sheet" display="$B$7"/>
    <hyperlink ref="B3" location="'GC'!A1" tooltip="Go to Cover Sheet" display="'GC'!A1"/>
    <hyperlink ref="B8:C8" location="HL_Examples_SC" tooltip="Go to Data Validation Examples" display="HL_Examples_SC"/>
    <hyperlink ref="D8:P8" location="HL_Examples_SC" tooltip="Go to Data Validation Examples" display="HL_Examples_SC"/>
    <hyperlink ref="F9:G9" location="HL_Goal_Seek_Example" tooltip="Go to Data Validation 1: Whole Numbers" display="a."/>
    <hyperlink ref="H9:P9" location="HL_Goal_Seek_Example" tooltip="Go to Data Validation 1: Whole Numbers" display="HL_Goal_Seek_Example"/>
    <hyperlink ref="H10" location="'Data_Validation_1_BA'!A1" tooltip="Go to Data Validation 1: Whole Numbers" display="'Data_Validation_1_BA'!A1"/>
    <hyperlink ref="H11" location="'Data_Validation_1_BA'!A1" tooltip="Go to Data Validation 1: Whole Numbers" display="'Data_Validation_1_BA'!A1"/>
    <hyperlink ref="H12" location="'Data_Validation_1_BA'!A1" tooltip="Go to Data Validation 1: Whole Numbers" display="'Data_Validation_1_BA'!A1"/>
    <hyperlink ref="H10:P12" r:id="rId1" tooltip="Go to Data Validation 1: Whole Numbers" display="HL_Scenario_Manager_Example"/>
    <hyperlink ref="F10" location="HL_Simple_Solver" display="b."/>
    <hyperlink ref="H10:P10" location="HL_Simple_Solver" tooltip="Go to Data Validation 1: Whole Numbers" display="HL_Simple_Solver"/>
    <hyperlink ref="Q10" location="HL_Simple_Solver" display="HL_Simple_Solver"/>
    <hyperlink ref="F11" location="HL_Solver_NPV_Version" display="c."/>
    <hyperlink ref="H11:P11" location="HL_Solver_NPV_Version" tooltip="Go to Data Validation 1: Whole Numbers" display="HL_Solver_NPV_Version"/>
    <hyperlink ref="Q11" location="HL_Solver_NPV_Version" display="HL_Solver_NPV_Version"/>
    <hyperlink ref="F12" location="HL_Macro_Solution" display="d."/>
    <hyperlink ref="H12:P12" location="HL_Macro_Solution" tooltip="Go to Data Validation 1: Whole Numbers" display="HL_Macro_Solution"/>
    <hyperlink ref="Q12" location="HL_Macro_Solution" display="HL_Macro_Solution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24" t="s">
        <v>11</v>
      </c>
    </row>
    <row r="9" ht="18">
      <c r="C9" s="2" t="s">
        <v>27</v>
      </c>
    </row>
    <row r="10" ht="16.5">
      <c r="C10" s="15" t="s">
        <v>22</v>
      </c>
    </row>
    <row r="11" ht="15.75">
      <c r="C11" s="5" t="str">
        <f>Model_Name</f>
        <v>Goal Seeking Solver</v>
      </c>
    </row>
    <row r="12" spans="3:6" ht="11.25">
      <c r="C12" s="47" t="s">
        <v>2</v>
      </c>
      <c r="D12" s="47"/>
      <c r="E12" s="47"/>
      <c r="F12" s="47"/>
    </row>
    <row r="13" spans="3:4" ht="12.75">
      <c r="C13" s="9" t="s">
        <v>8</v>
      </c>
      <c r="D13" s="9" t="s">
        <v>9</v>
      </c>
    </row>
    <row r="17" ht="11.25">
      <c r="C17" s="3" t="s">
        <v>10</v>
      </c>
    </row>
    <row r="18" ht="11.25">
      <c r="C18" s="4" t="s">
        <v>28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HL_Home" tooltip="Go to Previous Sheet" display="ç"/>
    <hyperlink ref="D13" location="HL_Goal_Seek_Example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5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5" width="3.83203125" style="10" customWidth="1"/>
    <col min="6" max="10" width="10.83203125" style="10" customWidth="1"/>
    <col min="11" max="11" width="12.5" style="10" bestFit="1" customWidth="1"/>
    <col min="12" max="16" width="10.83203125" style="10" customWidth="1"/>
    <col min="17" max="17" width="1.83203125" style="10" customWidth="1"/>
    <col min="18" max="16384" width="10.83203125" style="10" customWidth="1"/>
  </cols>
  <sheetData>
    <row r="1" spans="1:2" ht="18">
      <c r="A1" s="16" t="s">
        <v>21</v>
      </c>
      <c r="B1" s="12" t="s">
        <v>29</v>
      </c>
    </row>
    <row r="2" ht="15.75">
      <c r="B2" s="11" t="str">
        <f>Model_Name</f>
        <v>Goal Seeking Solver</v>
      </c>
    </row>
    <row r="3" spans="2:6" ht="11.25">
      <c r="B3" s="51" t="s">
        <v>2</v>
      </c>
      <c r="C3" s="51"/>
      <c r="D3" s="51"/>
      <c r="E3" s="51"/>
      <c r="F3" s="51"/>
    </row>
    <row r="4" spans="1:6" ht="12.75">
      <c r="A4" s="13" t="s">
        <v>5</v>
      </c>
      <c r="B4" s="13" t="s">
        <v>8</v>
      </c>
      <c r="C4" s="13" t="s">
        <v>9</v>
      </c>
      <c r="F4" s="14"/>
    </row>
    <row r="5" ht="11.25"/>
    <row r="7" ht="12.75">
      <c r="B7" s="32" t="str">
        <f>B1&amp;" Illustration"</f>
        <v>Goal Seek Illustration</v>
      </c>
    </row>
    <row r="9" ht="12">
      <c r="C9" s="23" t="s">
        <v>33</v>
      </c>
    </row>
    <row r="11" ht="12">
      <c r="D11" s="23" t="s">
        <v>32</v>
      </c>
    </row>
    <row r="12" ht="12">
      <c r="D12" s="23"/>
    </row>
    <row r="13" spans="9:18" ht="12.75" thickBot="1">
      <c r="I13" s="33">
        <f ca="1">TODAY()</f>
        <v>41482</v>
      </c>
      <c r="J13" s="34">
        <f>I13+77</f>
        <v>41559</v>
      </c>
      <c r="K13" s="34">
        <f>J13+159</f>
        <v>41718</v>
      </c>
      <c r="L13" s="34">
        <f>K13+365</f>
        <v>42083</v>
      </c>
      <c r="M13" s="34">
        <f>L13+55</f>
        <v>42138</v>
      </c>
      <c r="N13" s="34">
        <f>M13+731</f>
        <v>42869</v>
      </c>
      <c r="O13" s="34">
        <f>N13+181</f>
        <v>43050</v>
      </c>
      <c r="P13" s="34">
        <f>O13+731</f>
        <v>43781</v>
      </c>
      <c r="R13" s="39" t="s">
        <v>31</v>
      </c>
    </row>
    <row r="14" spans="7:18" ht="12" thickBot="1">
      <c r="G14" s="37" t="s">
        <v>30</v>
      </c>
      <c r="H14" s="40">
        <f>XIRR(I14:P14,I13:P13)</f>
        <v>2.9802322387695314E-09</v>
      </c>
      <c r="I14" s="43">
        <v>0</v>
      </c>
      <c r="J14" s="43">
        <v>-50000</v>
      </c>
      <c r="K14" s="43">
        <v>18750</v>
      </c>
      <c r="L14" s="43">
        <v>12412</v>
      </c>
      <c r="M14" s="43">
        <v>57.16</v>
      </c>
      <c r="N14" s="43">
        <v>1655.22</v>
      </c>
      <c r="O14" s="43">
        <v>19450.66</v>
      </c>
      <c r="P14" s="43">
        <v>0</v>
      </c>
      <c r="R14" s="38">
        <f>SUM(I14:P14)</f>
        <v>2325.040000000001</v>
      </c>
    </row>
    <row r="15" spans="7:16" ht="11.25">
      <c r="G15" s="37"/>
      <c r="H15" s="35"/>
      <c r="I15" s="36"/>
      <c r="J15" s="36"/>
      <c r="K15" s="36"/>
      <c r="L15" s="36"/>
      <c r="M15" s="36"/>
      <c r="N15" s="36"/>
      <c r="O15" s="36"/>
      <c r="P15" s="36"/>
    </row>
    <row r="17" ht="11.25"/>
    <row r="18" ht="11.25"/>
    <row r="19" ht="11.25"/>
    <row r="22" ht="12">
      <c r="D22" s="23" t="s">
        <v>34</v>
      </c>
    </row>
    <row r="23" ht="12" thickBot="1"/>
    <row r="24" spans="5:7" ht="12" thickBot="1">
      <c r="E24" s="22" t="s">
        <v>35</v>
      </c>
      <c r="G24" s="41">
        <v>0.08</v>
      </c>
    </row>
    <row r="26" spans="5:7" ht="11.25">
      <c r="E26" s="22" t="s">
        <v>37</v>
      </c>
      <c r="G26" s="42">
        <v>365</v>
      </c>
    </row>
    <row r="28" spans="9:16" ht="11.25">
      <c r="I28" s="33">
        <f>I$13</f>
        <v>41482</v>
      </c>
      <c r="J28" s="33">
        <f aca="true" t="shared" si="0" ref="J28:P28">J$13</f>
        <v>41559</v>
      </c>
      <c r="K28" s="33">
        <f t="shared" si="0"/>
        <v>41718</v>
      </c>
      <c r="L28" s="33">
        <f t="shared" si="0"/>
        <v>42083</v>
      </c>
      <c r="M28" s="33">
        <f t="shared" si="0"/>
        <v>42138</v>
      </c>
      <c r="N28" s="33">
        <f t="shared" si="0"/>
        <v>42869</v>
      </c>
      <c r="O28" s="33">
        <f t="shared" si="0"/>
        <v>43050</v>
      </c>
      <c r="P28" s="33">
        <f t="shared" si="0"/>
        <v>43781</v>
      </c>
    </row>
    <row r="29" spans="9:16" ht="12" thickBot="1">
      <c r="I29" s="33"/>
      <c r="J29" s="33"/>
      <c r="K29" s="33"/>
      <c r="L29" s="33"/>
      <c r="M29" s="33"/>
      <c r="N29" s="33"/>
      <c r="O29" s="33"/>
      <c r="P29" s="33"/>
    </row>
    <row r="30" spans="7:16" ht="12" thickBot="1">
      <c r="G30" s="30" t="s">
        <v>36</v>
      </c>
      <c r="H30" s="30"/>
      <c r="I30" s="42">
        <f>I$14</f>
        <v>0</v>
      </c>
      <c r="J30" s="42">
        <f aca="true" t="shared" si="1" ref="J30:P30">J$14</f>
        <v>-50000</v>
      </c>
      <c r="K30" s="42">
        <f t="shared" si="1"/>
        <v>18750</v>
      </c>
      <c r="L30" s="42">
        <f t="shared" si="1"/>
        <v>12412</v>
      </c>
      <c r="M30" s="42">
        <f t="shared" si="1"/>
        <v>57.16</v>
      </c>
      <c r="N30" s="42">
        <f t="shared" si="1"/>
        <v>1655.22</v>
      </c>
      <c r="O30" s="42">
        <f t="shared" si="1"/>
        <v>19450.66</v>
      </c>
      <c r="P30" s="42">
        <f t="shared" si="1"/>
        <v>0</v>
      </c>
    </row>
    <row r="31" spans="7:16" ht="12" thickBot="1">
      <c r="G31" s="30"/>
      <c r="H31" s="44"/>
      <c r="I31" s="42"/>
      <c r="J31" s="42"/>
      <c r="K31" s="42"/>
      <c r="L31" s="42"/>
      <c r="M31" s="42"/>
      <c r="N31" s="42"/>
      <c r="O31" s="42"/>
      <c r="P31" s="42"/>
    </row>
    <row r="32" spans="7:16" ht="12" thickBot="1">
      <c r="G32" s="30" t="s">
        <v>35</v>
      </c>
      <c r="I32" s="58">
        <f aca="true" t="shared" si="2" ref="I32:P32">(1+Discount_Rate)^-((I$28-$I$28)/Days_in_Year)</f>
        <v>1</v>
      </c>
      <c r="J32" s="58">
        <f t="shared" si="2"/>
        <v>0.9838954703446007</v>
      </c>
      <c r="K32" s="58">
        <f t="shared" si="2"/>
        <v>0.9514566893877955</v>
      </c>
      <c r="L32" s="58">
        <f t="shared" si="2"/>
        <v>0.8809784160998105</v>
      </c>
      <c r="M32" s="58">
        <f t="shared" si="2"/>
        <v>0.8708208365289425</v>
      </c>
      <c r="N32" s="58">
        <f t="shared" si="2"/>
        <v>0.7464311054736389</v>
      </c>
      <c r="O32" s="58">
        <f t="shared" si="2"/>
        <v>0.7184808700692703</v>
      </c>
      <c r="P32" s="58">
        <f t="shared" si="2"/>
        <v>0.6158516742032999</v>
      </c>
    </row>
    <row r="33" ht="12" thickBot="1"/>
    <row r="34" spans="7:16" ht="12" thickBot="1">
      <c r="G34" s="30" t="s">
        <v>38</v>
      </c>
      <c r="I34" s="42">
        <f>I30*I32</f>
        <v>0</v>
      </c>
      <c r="J34" s="42">
        <f aca="true" t="shared" si="3" ref="J34:P34">J30*J32</f>
        <v>-49194.77351723003</v>
      </c>
      <c r="K34" s="42">
        <f t="shared" si="3"/>
        <v>17839.812926021164</v>
      </c>
      <c r="L34" s="42">
        <f t="shared" si="3"/>
        <v>10934.704100630848</v>
      </c>
      <c r="M34" s="42">
        <f t="shared" si="3"/>
        <v>49.77611901599435</v>
      </c>
      <c r="N34" s="42">
        <f t="shared" si="3"/>
        <v>1235.5076944020766</v>
      </c>
      <c r="O34" s="42">
        <f t="shared" si="3"/>
        <v>13974.927120221553</v>
      </c>
      <c r="P34" s="42">
        <f t="shared" si="3"/>
        <v>0</v>
      </c>
    </row>
    <row r="36" spans="7:8" ht="12" thickBot="1">
      <c r="G36" s="22" t="s">
        <v>39</v>
      </c>
      <c r="H36" s="45">
        <f>SUM(I34:P34)</f>
        <v>-5160.045556938392</v>
      </c>
    </row>
    <row r="37" ht="12" thickTop="1"/>
    <row r="39" ht="11.25"/>
    <row r="40" ht="11.25"/>
    <row r="41" ht="11.25"/>
    <row r="42" ht="11.25"/>
    <row r="43" ht="11.25"/>
    <row r="44" ht="11.25"/>
    <row r="45" ht="12">
      <c r="D45" s="23" t="s">
        <v>40</v>
      </c>
    </row>
    <row r="46" ht="12" thickBot="1"/>
    <row r="47" spans="5:7" ht="12" thickBot="1">
      <c r="E47" s="22" t="s">
        <v>35</v>
      </c>
      <c r="G47" s="41">
        <v>0.02185844625261347</v>
      </c>
    </row>
    <row r="48" ht="11.25"/>
    <row r="49" spans="5:7" ht="11.25">
      <c r="E49" s="22" t="s">
        <v>37</v>
      </c>
      <c r="G49" s="42">
        <v>365</v>
      </c>
    </row>
    <row r="51" spans="9:16" ht="11.25">
      <c r="I51" s="33">
        <f>I$13</f>
        <v>41482</v>
      </c>
      <c r="J51" s="33">
        <f aca="true" t="shared" si="4" ref="J51:P51">J$13</f>
        <v>41559</v>
      </c>
      <c r="K51" s="33">
        <f t="shared" si="4"/>
        <v>41718</v>
      </c>
      <c r="L51" s="33">
        <f t="shared" si="4"/>
        <v>42083</v>
      </c>
      <c r="M51" s="33">
        <f t="shared" si="4"/>
        <v>42138</v>
      </c>
      <c r="N51" s="33">
        <f t="shared" si="4"/>
        <v>42869</v>
      </c>
      <c r="O51" s="33">
        <f t="shared" si="4"/>
        <v>43050</v>
      </c>
      <c r="P51" s="33">
        <f t="shared" si="4"/>
        <v>43781</v>
      </c>
    </row>
    <row r="52" spans="9:16" ht="12" thickBot="1">
      <c r="I52" s="33"/>
      <c r="J52" s="33"/>
      <c r="K52" s="33"/>
      <c r="L52" s="33"/>
      <c r="M52" s="33"/>
      <c r="N52" s="33"/>
      <c r="O52" s="33"/>
      <c r="P52" s="33"/>
    </row>
    <row r="53" spans="7:16" ht="12" thickBot="1">
      <c r="G53" s="30" t="s">
        <v>36</v>
      </c>
      <c r="H53" s="30"/>
      <c r="I53" s="42">
        <f>I$14</f>
        <v>0</v>
      </c>
      <c r="J53" s="42">
        <f aca="true" t="shared" si="5" ref="J53:P53">J$14</f>
        <v>-50000</v>
      </c>
      <c r="K53" s="42">
        <f t="shared" si="5"/>
        <v>18750</v>
      </c>
      <c r="L53" s="42">
        <f t="shared" si="5"/>
        <v>12412</v>
      </c>
      <c r="M53" s="42">
        <f t="shared" si="5"/>
        <v>57.16</v>
      </c>
      <c r="N53" s="42">
        <f t="shared" si="5"/>
        <v>1655.22</v>
      </c>
      <c r="O53" s="42">
        <f t="shared" si="5"/>
        <v>19450.66</v>
      </c>
      <c r="P53" s="42">
        <f t="shared" si="5"/>
        <v>0</v>
      </c>
    </row>
    <row r="54" spans="7:16" ht="12" thickBot="1">
      <c r="G54" s="30"/>
      <c r="H54" s="44"/>
      <c r="I54" s="42"/>
      <c r="J54" s="42"/>
      <c r="K54" s="42"/>
      <c r="L54" s="42"/>
      <c r="M54" s="42"/>
      <c r="N54" s="42"/>
      <c r="O54" s="42"/>
      <c r="P54" s="42"/>
    </row>
    <row r="55" spans="7:16" ht="12" thickBot="1">
      <c r="G55" s="30" t="s">
        <v>35</v>
      </c>
      <c r="I55" s="58">
        <f aca="true" t="shared" si="6" ref="I55:P55">(1+Goal_Seeking_Discount_Rate)^-((I$28-$I$28)/Days_in_Year)</f>
        <v>1</v>
      </c>
      <c r="J55" s="58">
        <f t="shared" si="6"/>
        <v>0.9954488288766852</v>
      </c>
      <c r="K55" s="58">
        <f t="shared" si="6"/>
        <v>0.9861163958227172</v>
      </c>
      <c r="L55" s="58">
        <f t="shared" si="6"/>
        <v>0.9650225033017336</v>
      </c>
      <c r="M55" s="58">
        <f t="shared" si="6"/>
        <v>0.9618833292602628</v>
      </c>
      <c r="N55" s="58">
        <f t="shared" si="6"/>
        <v>0.9211178361315112</v>
      </c>
      <c r="O55" s="58">
        <f t="shared" si="6"/>
        <v>0.911293797714979</v>
      </c>
      <c r="P55" s="58">
        <f t="shared" si="6"/>
        <v>0.872672335091655</v>
      </c>
    </row>
    <row r="56" ht="12" thickBot="1"/>
    <row r="57" spans="7:16" ht="12" thickBot="1">
      <c r="G57" s="30" t="s">
        <v>38</v>
      </c>
      <c r="I57" s="42">
        <f>I53*I55</f>
        <v>0</v>
      </c>
      <c r="J57" s="42">
        <f aca="true" t="shared" si="7" ref="J57:P57">J53*J55</f>
        <v>-49772.44144383426</v>
      </c>
      <c r="K57" s="42">
        <f t="shared" si="7"/>
        <v>18489.682421675945</v>
      </c>
      <c r="L57" s="42">
        <f t="shared" si="7"/>
        <v>11977.859310981117</v>
      </c>
      <c r="M57" s="42">
        <f t="shared" si="7"/>
        <v>54.981251100516616</v>
      </c>
      <c r="N57" s="42">
        <f t="shared" si="7"/>
        <v>1524.6526647216</v>
      </c>
      <c r="O57" s="42">
        <f t="shared" si="7"/>
        <v>17725.26581946283</v>
      </c>
      <c r="P57" s="42">
        <f t="shared" si="7"/>
        <v>0</v>
      </c>
    </row>
    <row r="59" spans="7:8" ht="12" thickBot="1">
      <c r="G59" s="22" t="s">
        <v>39</v>
      </c>
      <c r="H59" s="45">
        <f>SUM(I57:P57)</f>
        <v>2.4107754143187776E-05</v>
      </c>
    </row>
    <row r="60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HL_Examples_SC" tooltip="Go to Previous Sheet" display="ç"/>
    <hyperlink ref="C4" location="HL_Simple_Solver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2"/>
  <headerFooter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5" width="3.83203125" style="10" customWidth="1"/>
    <col min="6" max="7" width="10.83203125" style="10" customWidth="1"/>
    <col min="8" max="8" width="12.83203125" style="10" bestFit="1" customWidth="1"/>
    <col min="9" max="9" width="11.5" style="10" bestFit="1" customWidth="1"/>
    <col min="10" max="10" width="10.83203125" style="10" customWidth="1"/>
    <col min="11" max="11" width="12.5" style="10" bestFit="1" customWidth="1"/>
    <col min="12" max="16" width="10.83203125" style="10" customWidth="1"/>
    <col min="17" max="17" width="1.83203125" style="10" customWidth="1"/>
    <col min="18" max="16384" width="10.83203125" style="10" customWidth="1"/>
  </cols>
  <sheetData>
    <row r="1" spans="1:2" ht="18">
      <c r="A1" s="16" t="s">
        <v>21</v>
      </c>
      <c r="B1" s="12" t="s">
        <v>54</v>
      </c>
    </row>
    <row r="2" ht="15.75">
      <c r="B2" s="11" t="str">
        <f>Model_Name</f>
        <v>Goal Seeking Solver</v>
      </c>
    </row>
    <row r="3" spans="2:6" ht="11.25">
      <c r="B3" s="51" t="s">
        <v>2</v>
      </c>
      <c r="C3" s="51"/>
      <c r="D3" s="51"/>
      <c r="E3" s="51"/>
      <c r="F3" s="51"/>
    </row>
    <row r="4" spans="1:6" ht="12.75">
      <c r="A4" s="13" t="s">
        <v>5</v>
      </c>
      <c r="B4" s="13" t="s">
        <v>8</v>
      </c>
      <c r="C4" s="13" t="s">
        <v>9</v>
      </c>
      <c r="F4" s="14"/>
    </row>
    <row r="5" ht="11.25"/>
    <row r="6" ht="11.25"/>
    <row r="7" ht="12.75">
      <c r="B7" s="32" t="str">
        <f>B1&amp;" Illustration"</f>
        <v>Optimisation Using Solver Method Illustration</v>
      </c>
    </row>
    <row r="8" ht="11.25"/>
    <row r="9" ht="12">
      <c r="C9" s="23" t="s">
        <v>45</v>
      </c>
    </row>
    <row r="10" ht="11.25"/>
    <row r="11" ht="12">
      <c r="D11" s="23" t="s">
        <v>46</v>
      </c>
    </row>
    <row r="12" ht="12">
      <c r="D12" s="23"/>
    </row>
    <row r="13" spans="4:9" ht="12.75" thickBot="1">
      <c r="D13" s="23"/>
      <c r="G13" s="53" t="s">
        <v>51</v>
      </c>
      <c r="H13" s="53" t="s">
        <v>52</v>
      </c>
      <c r="I13" s="53" t="s">
        <v>53</v>
      </c>
    </row>
    <row r="14" spans="4:9" ht="12.75" thickBot="1">
      <c r="D14" s="23"/>
      <c r="F14" s="30" t="s">
        <v>47</v>
      </c>
      <c r="G14" s="43">
        <v>100</v>
      </c>
      <c r="H14" s="54">
        <v>9</v>
      </c>
      <c r="I14" s="55">
        <f>G14*H14</f>
        <v>900</v>
      </c>
    </row>
    <row r="15" spans="4:9" ht="12.75" thickBot="1">
      <c r="D15" s="23"/>
      <c r="F15" s="30" t="s">
        <v>48</v>
      </c>
      <c r="G15" s="43">
        <v>50</v>
      </c>
      <c r="H15" s="54">
        <v>10</v>
      </c>
      <c r="I15" s="55">
        <f>G15*H15</f>
        <v>500</v>
      </c>
    </row>
    <row r="16" spans="4:9" ht="12.75" thickBot="1">
      <c r="D16" s="23"/>
      <c r="F16" s="30" t="s">
        <v>49</v>
      </c>
      <c r="G16" s="43">
        <v>475</v>
      </c>
      <c r="H16" s="54">
        <v>11</v>
      </c>
      <c r="I16" s="55">
        <f>G16*H16</f>
        <v>5225</v>
      </c>
    </row>
    <row r="17" spans="4:9" ht="12.75" thickBot="1">
      <c r="D17" s="23"/>
      <c r="F17" s="30" t="s">
        <v>50</v>
      </c>
      <c r="G17" s="59">
        <v>375</v>
      </c>
      <c r="H17" s="60">
        <v>12</v>
      </c>
      <c r="I17" s="61">
        <f>G17*H17</f>
        <v>4500</v>
      </c>
    </row>
    <row r="18" spans="4:9" ht="12">
      <c r="D18" s="23"/>
      <c r="G18" s="38">
        <f>SUM(G14:G17)</f>
        <v>1000</v>
      </c>
      <c r="I18" s="56">
        <f>SUM(I14:I17)</f>
        <v>11125</v>
      </c>
    </row>
    <row r="19" ht="12">
      <c r="D19" s="23"/>
    </row>
    <row r="20" ht="12">
      <c r="D20" s="23"/>
    </row>
    <row r="21" ht="12">
      <c r="D21" s="23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HL_Goal_Seek_Example" tooltip="Go to Previous Sheet" display="ç"/>
    <hyperlink ref="C4" location="HL_Solver_NPV_Version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2"/>
  <headerFooter>
    <oddFooter>&amp;L&amp;"Arial,Bold"&amp;7&amp;F
&amp;A
Printed: &amp;T on &amp;D&amp;C&amp;"Arial,Bold"&amp;10Page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5" width="3.83203125" style="10" customWidth="1"/>
    <col min="6" max="6" width="10.83203125" style="10" customWidth="1"/>
    <col min="7" max="7" width="15.5" style="10" customWidth="1"/>
    <col min="8" max="8" width="12.83203125" style="10" bestFit="1" customWidth="1"/>
    <col min="9" max="9" width="11.5" style="10" bestFit="1" customWidth="1"/>
    <col min="10" max="10" width="10.83203125" style="10" customWidth="1"/>
    <col min="11" max="11" width="12.5" style="10" bestFit="1" customWidth="1"/>
    <col min="12" max="16" width="10.83203125" style="10" customWidth="1"/>
    <col min="17" max="17" width="1.83203125" style="10" customWidth="1"/>
    <col min="18" max="16384" width="10.83203125" style="10" customWidth="1"/>
  </cols>
  <sheetData>
    <row r="1" spans="1:2" ht="18">
      <c r="A1" s="16" t="s">
        <v>21</v>
      </c>
      <c r="B1" s="12" t="s">
        <v>56</v>
      </c>
    </row>
    <row r="2" ht="15.75">
      <c r="B2" s="11" t="str">
        <f>Model_Name</f>
        <v>Goal Seeking Solver</v>
      </c>
    </row>
    <row r="3" spans="2:6" ht="11.25">
      <c r="B3" s="51" t="s">
        <v>2</v>
      </c>
      <c r="C3" s="51"/>
      <c r="D3" s="51"/>
      <c r="E3" s="51"/>
      <c r="F3" s="51"/>
    </row>
    <row r="4" spans="1:6" ht="12.75">
      <c r="A4" s="13" t="s">
        <v>5</v>
      </c>
      <c r="B4" s="13" t="s">
        <v>8</v>
      </c>
      <c r="C4" s="13" t="s">
        <v>9</v>
      </c>
      <c r="F4" s="14"/>
    </row>
    <row r="5" ht="11.25"/>
    <row r="7" ht="12.75">
      <c r="B7" s="32" t="str">
        <f>B1&amp;" Illustration"</f>
        <v>Using Solver to Make an Output Equal a Particular Value Illustration</v>
      </c>
    </row>
    <row r="8" ht="11.25"/>
    <row r="9" ht="12">
      <c r="C9" s="23" t="s">
        <v>45</v>
      </c>
    </row>
    <row r="10" ht="11.25"/>
    <row r="11" ht="12">
      <c r="D11" s="23" t="s">
        <v>55</v>
      </c>
    </row>
    <row r="12" ht="12">
      <c r="D12" s="23"/>
    </row>
    <row r="13" ht="12">
      <c r="D13" s="23" t="s">
        <v>34</v>
      </c>
    </row>
    <row r="14" ht="12" thickBot="1"/>
    <row r="15" spans="5:7" ht="12" thickBot="1">
      <c r="E15" s="22" t="s">
        <v>35</v>
      </c>
      <c r="G15" s="41">
        <v>0.012189659227050748</v>
      </c>
    </row>
    <row r="16" ht="11.25"/>
    <row r="17" spans="9:17" ht="11.25">
      <c r="I17" s="33">
        <f>'Goal Seek Example'!I13</f>
        <v>41482</v>
      </c>
      <c r="J17" s="33">
        <f>'Goal Seek Example'!J13</f>
        <v>41559</v>
      </c>
      <c r="K17" s="33">
        <f>'Goal Seek Example'!K13</f>
        <v>41718</v>
      </c>
      <c r="L17" s="33">
        <f>'Goal Seek Example'!L13</f>
        <v>42083</v>
      </c>
      <c r="M17" s="33">
        <f>'Goal Seek Example'!M13</f>
        <v>42138</v>
      </c>
      <c r="N17" s="33">
        <f>'Goal Seek Example'!N13</f>
        <v>42869</v>
      </c>
      <c r="O17" s="33">
        <f>'Goal Seek Example'!O13</f>
        <v>43050</v>
      </c>
      <c r="P17" s="33">
        <f>'Goal Seek Example'!P13</f>
        <v>43781</v>
      </c>
      <c r="Q17" s="33"/>
    </row>
    <row r="18" spans="9:16" ht="12" thickBot="1">
      <c r="I18" s="33"/>
      <c r="J18" s="33"/>
      <c r="K18" s="33"/>
      <c r="L18" s="33"/>
      <c r="M18" s="33"/>
      <c r="N18" s="33"/>
      <c r="O18" s="33"/>
      <c r="P18" s="33"/>
    </row>
    <row r="19" spans="7:16" ht="12" thickBot="1">
      <c r="G19" s="30" t="s">
        <v>36</v>
      </c>
      <c r="H19" s="30"/>
      <c r="I19" s="42">
        <f>'Goal Seek Example'!I14</f>
        <v>0</v>
      </c>
      <c r="J19" s="42">
        <f>'Goal Seek Example'!J14</f>
        <v>-50000</v>
      </c>
      <c r="K19" s="42">
        <f>'Goal Seek Example'!K14</f>
        <v>18750</v>
      </c>
      <c r="L19" s="42">
        <f>'Goal Seek Example'!L14</f>
        <v>12412</v>
      </c>
      <c r="M19" s="42">
        <f>'Goal Seek Example'!M14</f>
        <v>57.16</v>
      </c>
      <c r="N19" s="42">
        <f>'Goal Seek Example'!N14</f>
        <v>1655.22</v>
      </c>
      <c r="O19" s="42">
        <f>'Goal Seek Example'!O14</f>
        <v>19450.66</v>
      </c>
      <c r="P19" s="42">
        <f>'Goal Seek Example'!P14</f>
        <v>0</v>
      </c>
    </row>
    <row r="20" spans="7:16" ht="12" thickBot="1">
      <c r="G20" s="30"/>
      <c r="H20" s="44"/>
      <c r="I20" s="42"/>
      <c r="J20" s="42"/>
      <c r="K20" s="42"/>
      <c r="L20" s="42"/>
      <c r="M20" s="42"/>
      <c r="N20" s="42"/>
      <c r="O20" s="42"/>
      <c r="P20" s="42"/>
    </row>
    <row r="21" spans="7:16" ht="12" thickBot="1">
      <c r="G21" s="30" t="s">
        <v>35</v>
      </c>
      <c r="I21" s="58">
        <f>(1+Solver_Rate)^-((I$17-$I$17)/Days_in_Year)</f>
        <v>1</v>
      </c>
      <c r="J21" s="58">
        <f>(1+Solver_Rate)^-((J$17-$I$17)/Days_in_Year)</f>
        <v>0.9974472933058087</v>
      </c>
      <c r="K21" s="58">
        <f>(1+Solver_Rate)^-((K$17-$I$17)/Days_in_Year)</f>
        <v>0.9921967215732456</v>
      </c>
      <c r="L21" s="58">
        <f>(1+Solver_Rate)^-((L$17-$I$17)/Days_in_Year)</f>
        <v>0.980247834512484</v>
      </c>
      <c r="M21" s="58">
        <f>(1+Solver_Rate)^-((M$17-$I$17)/Days_in_Year)</f>
        <v>0.9784598354244795</v>
      </c>
      <c r="N21" s="58">
        <f>(1+Solver_Rate)^-((N$17-$I$17)/Days_in_Year)</f>
        <v>0.9550031293348538</v>
      </c>
      <c r="O21" s="58">
        <f>(1+Solver_Rate)^-((O$17-$I$17)/Days_in_Year)</f>
        <v>0.9492824914664136</v>
      </c>
      <c r="P21" s="58">
        <f>(1+Solver_Rate)^-((P$17-$I$17)/Days_in_Year)</f>
        <v>0.926525256481193</v>
      </c>
    </row>
    <row r="22" ht="12" thickBot="1"/>
    <row r="23" spans="7:16" ht="12" thickBot="1">
      <c r="G23" s="30" t="s">
        <v>38</v>
      </c>
      <c r="I23" s="42">
        <f>I19*I21</f>
        <v>0</v>
      </c>
      <c r="J23" s="42">
        <f aca="true" t="shared" si="0" ref="J23:P23">J19*J21</f>
        <v>-49872.364665290435</v>
      </c>
      <c r="K23" s="42">
        <f t="shared" si="0"/>
        <v>18603.688529498355</v>
      </c>
      <c r="L23" s="42">
        <f t="shared" si="0"/>
        <v>12166.83612196895</v>
      </c>
      <c r="M23" s="42">
        <f t="shared" si="0"/>
        <v>55.92876419286324</v>
      </c>
      <c r="N23" s="42">
        <f t="shared" si="0"/>
        <v>1580.7402797376367</v>
      </c>
      <c r="O23" s="42">
        <f t="shared" si="0"/>
        <v>18464.170985466113</v>
      </c>
      <c r="P23" s="42">
        <f t="shared" si="0"/>
        <v>0</v>
      </c>
    </row>
    <row r="24" ht="11.25"/>
    <row r="25" spans="7:8" ht="12" thickBot="1">
      <c r="G25" s="22" t="s">
        <v>39</v>
      </c>
      <c r="H25" s="45">
        <f>SUM(I23:P23)</f>
        <v>999.0000155734851</v>
      </c>
    </row>
    <row r="26" ht="12" thickTop="1"/>
    <row r="27" ht="12" thickBot="1"/>
    <row r="28" spans="7:8" ht="12" thickBot="1">
      <c r="G28" s="22" t="s">
        <v>57</v>
      </c>
      <c r="H28" s="43">
        <v>999</v>
      </c>
    </row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HL_Simple_Solver" tooltip="Go to Previous Sheet" display="ç"/>
    <hyperlink ref="C4" location="HL_Macro_Solution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2"/>
  <headerFooter>
    <oddFooter>&amp;L&amp;"Arial,Bold"&amp;7&amp;F
&amp;A
Printed: &amp;T on &amp;D&amp;C&amp;"Arial,Bold"&amp;10Page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5" width="3.83203125" style="10" customWidth="1"/>
    <col min="6" max="6" width="12.16015625" style="10" customWidth="1"/>
    <col min="7" max="10" width="10.83203125" style="10" customWidth="1"/>
    <col min="11" max="11" width="12.5" style="10" bestFit="1" customWidth="1"/>
    <col min="12" max="16384" width="10.83203125" style="10" customWidth="1"/>
  </cols>
  <sheetData>
    <row r="1" spans="1:2" ht="18">
      <c r="A1" s="16" t="s">
        <v>21</v>
      </c>
      <c r="B1" s="12" t="s">
        <v>41</v>
      </c>
    </row>
    <row r="2" ht="15.75">
      <c r="B2" s="11" t="str">
        <f>Model_Name</f>
        <v>Goal Seeking Solver</v>
      </c>
    </row>
    <row r="3" spans="2:6" ht="11.25">
      <c r="B3" s="51" t="s">
        <v>2</v>
      </c>
      <c r="C3" s="51"/>
      <c r="D3" s="51"/>
      <c r="E3" s="51"/>
      <c r="F3" s="51"/>
    </row>
    <row r="4" spans="1:6" ht="12.75">
      <c r="A4" s="13" t="s">
        <v>5</v>
      </c>
      <c r="B4" s="13" t="s">
        <v>8</v>
      </c>
      <c r="F4" s="14"/>
    </row>
    <row r="5" ht="11.25"/>
    <row r="6" ht="11.25"/>
    <row r="7" ht="12.75">
      <c r="B7" s="32" t="str">
        <f>B1&amp;" Illustration"</f>
        <v>Solving Using a Macro Illustration</v>
      </c>
    </row>
    <row r="8" ht="11.25"/>
    <row r="9" ht="12">
      <c r="C9" s="23" t="s">
        <v>33</v>
      </c>
    </row>
    <row r="10" ht="11.25"/>
    <row r="11" ht="12">
      <c r="D11" s="23" t="s">
        <v>44</v>
      </c>
    </row>
    <row r="12" ht="12">
      <c r="D12" s="23"/>
    </row>
    <row r="13" spans="5:7" ht="11.25">
      <c r="E13" s="22" t="s">
        <v>35</v>
      </c>
      <c r="G13" s="52">
        <v>0.013138019370886414</v>
      </c>
    </row>
    <row r="14" ht="12" thickBot="1"/>
    <row r="15" spans="5:7" ht="12" thickBot="1">
      <c r="E15" s="22" t="s">
        <v>42</v>
      </c>
      <c r="G15" s="43">
        <v>100</v>
      </c>
    </row>
    <row r="17" spans="9:16" ht="11.25">
      <c r="I17" s="33">
        <f>'Goal Seek Example'!I13</f>
        <v>41482</v>
      </c>
      <c r="J17" s="33">
        <f>'Goal Seek Example'!J13</f>
        <v>41559</v>
      </c>
      <c r="K17" s="33">
        <f>'Goal Seek Example'!K13</f>
        <v>41718</v>
      </c>
      <c r="L17" s="33">
        <f>'Goal Seek Example'!L13</f>
        <v>42083</v>
      </c>
      <c r="M17" s="33">
        <f>'Goal Seek Example'!M13</f>
        <v>42138</v>
      </c>
      <c r="N17" s="33">
        <f>'Goal Seek Example'!N13</f>
        <v>42869</v>
      </c>
      <c r="O17" s="33">
        <f>'Goal Seek Example'!O13</f>
        <v>43050</v>
      </c>
      <c r="P17" s="33">
        <f>'Goal Seek Example'!P13</f>
        <v>43781</v>
      </c>
    </row>
    <row r="18" spans="9:16" ht="12" thickBot="1">
      <c r="I18" s="33"/>
      <c r="J18" s="33"/>
      <c r="K18" s="33"/>
      <c r="L18" s="33"/>
      <c r="M18" s="33"/>
      <c r="N18" s="33"/>
      <c r="O18" s="33"/>
      <c r="P18" s="33"/>
    </row>
    <row r="19" spans="7:16" ht="12" thickBot="1">
      <c r="G19" s="30" t="s">
        <v>36</v>
      </c>
      <c r="H19" s="30"/>
      <c r="I19" s="57">
        <f>G15</f>
        <v>100</v>
      </c>
      <c r="J19" s="42">
        <f>'Goal Seek Example'!J14</f>
        <v>-50000</v>
      </c>
      <c r="K19" s="42">
        <f>'Goal Seek Example'!K14</f>
        <v>18750</v>
      </c>
      <c r="L19" s="42">
        <f>'Goal Seek Example'!L14</f>
        <v>12412</v>
      </c>
      <c r="M19" s="42">
        <f>'Goal Seek Example'!M14</f>
        <v>57.16</v>
      </c>
      <c r="N19" s="42">
        <f>'Goal Seek Example'!N14</f>
        <v>1655.22</v>
      </c>
      <c r="O19" s="42">
        <f>'Goal Seek Example'!O14</f>
        <v>19450.66</v>
      </c>
      <c r="P19" s="42">
        <f>'Goal Seek Example'!P14</f>
        <v>0</v>
      </c>
    </row>
    <row r="20" spans="7:16" ht="12" thickBot="1">
      <c r="G20" s="30"/>
      <c r="H20" s="44"/>
      <c r="I20" s="42"/>
      <c r="J20" s="42"/>
      <c r="K20" s="42"/>
      <c r="L20" s="42"/>
      <c r="M20" s="42"/>
      <c r="N20" s="42"/>
      <c r="O20" s="42"/>
      <c r="P20" s="42"/>
    </row>
    <row r="21" spans="7:16" ht="12" thickBot="1">
      <c r="G21" s="30" t="s">
        <v>35</v>
      </c>
      <c r="I21" s="58">
        <f>(1+Macro_Rate)^-((I$17-$I$17)/Days_in_Year)</f>
        <v>1</v>
      </c>
      <c r="J21" s="58">
        <f>(1+Macro_Rate)^-((J$17-$I$17)/Days_in_Year)</f>
        <v>0.9972502539673935</v>
      </c>
      <c r="K21" s="58">
        <f>(1+Macro_Rate)^-((K$17-$I$17)/Days_in_Year)</f>
        <v>0.991596110313669</v>
      </c>
      <c r="L21" s="58">
        <f>(1+Macro_Rate)^-((L$17-$I$17)/Days_in_Year)</f>
        <v>0.9787374388826174</v>
      </c>
      <c r="M21" s="58">
        <f>(1+Macro_Rate)^-((M$17-$I$17)/Days_in_Year)</f>
        <v>0.976814340434017</v>
      </c>
      <c r="N21" s="58">
        <f>(1+Macro_Rate)^-((N$17-$I$17)/Days_in_Year)</f>
        <v>0.9516105978921425</v>
      </c>
      <c r="O21" s="58">
        <f>(1+Macro_Rate)^-((O$17-$I$17)/Days_in_Year)</f>
        <v>0.9454711015986677</v>
      </c>
      <c r="P21" s="58">
        <f>(1+Macro_Rate)^-((P$17-$I$17)/Days_in_Year)</f>
        <v>0.9210760766291454</v>
      </c>
    </row>
    <row r="22" ht="12" thickBot="1"/>
    <row r="23" spans="7:16" ht="12" thickBot="1">
      <c r="G23" s="30" t="s">
        <v>38</v>
      </c>
      <c r="I23" s="42">
        <f>I19*I21</f>
        <v>100</v>
      </c>
      <c r="J23" s="42">
        <f aca="true" t="shared" si="0" ref="J23:P23">J19*J21</f>
        <v>-49862.512698369675</v>
      </c>
      <c r="K23" s="42">
        <f t="shared" si="0"/>
        <v>18592.427068381294</v>
      </c>
      <c r="L23" s="42">
        <f t="shared" si="0"/>
        <v>12148.089091411048</v>
      </c>
      <c r="M23" s="42">
        <f t="shared" si="0"/>
        <v>55.83470769920841</v>
      </c>
      <c r="N23" s="42">
        <f t="shared" si="0"/>
        <v>1575.1248938430322</v>
      </c>
      <c r="O23" s="42">
        <f t="shared" si="0"/>
        <v>18390.03693702114</v>
      </c>
      <c r="P23" s="42">
        <f t="shared" si="0"/>
        <v>0</v>
      </c>
    </row>
    <row r="25" spans="7:8" ht="12" thickBot="1">
      <c r="G25" s="22" t="s">
        <v>39</v>
      </c>
      <c r="H25" s="45">
        <f>SUM(I23:P23)</f>
        <v>998.9999999860484</v>
      </c>
    </row>
    <row r="26" ht="12.75" thickBot="1" thickTop="1"/>
    <row r="27" spans="5:8" ht="12" thickBot="1">
      <c r="E27" s="22" t="s">
        <v>43</v>
      </c>
      <c r="H27" s="43">
        <v>999</v>
      </c>
    </row>
    <row r="28" ht="11.25"/>
    <row r="29" ht="11.25"/>
    <row r="30" ht="11.25"/>
    <row r="31" ht="11.25"/>
    <row r="32" ht="11.25"/>
    <row r="33" ht="11.25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HL_Solver_NPV_Version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2"/>
  <headerFooter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Liam Bastick</cp:lastModifiedBy>
  <cp:lastPrinted>2010-01-26T09:25:05Z</cp:lastPrinted>
  <dcterms:created xsi:type="dcterms:W3CDTF">2009-11-18T21:39:08Z</dcterms:created>
  <dcterms:modified xsi:type="dcterms:W3CDTF">2013-07-27T02:51:42Z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