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25035" windowHeight="12345" tabRatio="950" activeTab="0"/>
  </bookViews>
  <sheets>
    <sheet name="GC" sheetId="1" r:id="rId1"/>
    <sheet name="Contents" sheetId="2" r:id="rId2"/>
    <sheet name="Assumptions_SC" sheetId="3" r:id="rId3"/>
    <sheet name="GA" sheetId="4" state="hidden" r:id="rId4"/>
    <sheet name="PivotTable_Before_Example_BA" sheetId="5" r:id="rId5"/>
    <sheet name="PivotTable_After_Example_BA" sheetId="6" r:id="rId6"/>
    <sheet name="Output_SC" sheetId="7" state="hidden" r:id="rId7"/>
    <sheet name="(Title1)_FO" sheetId="8" state="hidden" r:id="rId8"/>
    <sheet name="Lookup_SC" sheetId="9" state="hidden" r:id="rId9"/>
    <sheet name="GL" sheetId="10" state="hidden" r:id="rId10"/>
  </sheets>
  <definedNames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urrency">'GL'!$K$13</definedName>
    <definedName name="Days_In_Wk">'GL'!$K$22</definedName>
    <definedName name="DD_Denom">'GA'!$H$17</definedName>
    <definedName name="DD_Fin_YE_Mth">'GA'!$H$11</definedName>
    <definedName name="DD_Model_Per_Type">'GA'!$H$10</definedName>
    <definedName name="Dec">'GL'!$C$21</definedName>
    <definedName name="Fcast_Pers">'GA'!$H$13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Home">'Contents'!$B$1</definedName>
    <definedName name="Hrs_In_Day">'GL'!$K$21</definedName>
    <definedName name="Hundred">'GL'!$K$32</definedName>
    <definedName name="Jan">'GL'!$C$10</definedName>
    <definedName name="Jul">'GL'!$C$16</definedName>
    <definedName name="Jun">'GL'!$C$15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Yes_No">'GL'!$G$37:$G$38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odel_Start_Date">'GA'!$H$12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v">'GL'!$C$20</definedName>
    <definedName name="Oct">'GL'!$C$19</definedName>
    <definedName name="Per_1_End_Date">'GA'!$H$15</definedName>
    <definedName name="Per_1_End_Mth">'GA'!$H$14</definedName>
    <definedName name="Per_1_Title">'GA'!$H$16</definedName>
    <definedName name="_xlnm.Print_Area" localSheetId="7">'(Title1)_FO'!$B$1:$S$50</definedName>
    <definedName name="_xlnm.Print_Area" localSheetId="2">'Assumptions_SC'!$B$1:$P$30</definedName>
    <definedName name="_xlnm.Print_Area" localSheetId="1">'Contents'!$B$1:$Q$12</definedName>
    <definedName name="_xlnm.Print_Area" localSheetId="3">'GA'!$B$1:$N$40</definedName>
    <definedName name="_xlnm.Print_Area" localSheetId="0">'GC'!$B$1:$P$30</definedName>
    <definedName name="_xlnm.Print_Area" localSheetId="9">'GL'!$B$1:$N$40</definedName>
    <definedName name="_xlnm.Print_Area" localSheetId="8">'Lookup_SC'!$B$1:$P$30</definedName>
    <definedName name="_xlnm.Print_Area" localSheetId="6">'Output_SC'!$B$1:$P$30</definedName>
    <definedName name="_xlnm.Print_Area" localSheetId="5">'PivotTable_After_Example_BA'!$B$1:$S$45</definedName>
    <definedName name="_xlnm.Print_Area" localSheetId="4">'PivotTable_Before_Example_BA'!$B$1:$S$45</definedName>
    <definedName name="_xlnm.Print_Titles" localSheetId="7">'(Title1)_FO'!$1:$21</definedName>
    <definedName name="_xlnm.Print_Titles" localSheetId="1">'Contents'!$1:$7</definedName>
    <definedName name="_xlnm.Print_Titles" localSheetId="3">'GA'!$1:$8</definedName>
    <definedName name="_xlnm.Print_Titles" localSheetId="9">'GL'!$1:$6</definedName>
    <definedName name="_xlnm.Print_Titles" localSheetId="5">'PivotTable_After_Example_BA'!$1:$6</definedName>
    <definedName name="_xlnm.Print_Titles" localSheetId="4">'PivotTable_Before_Example_BA'!$1:$6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ecs_In_Min">'GL'!$K$19</definedName>
    <definedName name="Semi_Ann">'GL'!$G$11</definedName>
    <definedName name="Sep">'GL'!$C$18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<sst xmlns="http://schemas.openxmlformats.org/spreadsheetml/2006/main" count="383" uniqueCount="188">
  <si>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</si>
  <si>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</si>
  <si>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</si>
  <si>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</si>
  <si>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</si>
  <si>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</si>
  <si>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</si>
  <si>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</si>
  <si>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</si>
  <si>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 Tables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</si>
  <si>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</si>
  <si>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</si>
  <si>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</si>
  <si>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</si>
  <si>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</si>
  <si>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</si>
  <si>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</si>
  <si>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</si>
  <si>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</si>
  <si>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</si>
  <si>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</si>
  <si>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</si>
  <si>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</si>
  <si>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</si>
  <si>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</si>
  <si>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</si>
  <si>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</si>
  <si>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</si>
  <si>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</si>
  <si>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</si>
  <si>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</si>
  <si>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</si>
  <si>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</si>
  <si>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</si>
  <si>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</si>
  <si>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</si>
  <si>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</si>
  <si>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</si>
  <si>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</si>
  <si>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</si>
  <si>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</si>
  <si>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</si>
  <si>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</si>
  <si>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</si>
  <si>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</si>
  <si>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</si>
  <si>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</si>
  <si>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</si>
  <si>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</si>
  <si>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</si>
  <si>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</si>
  <si>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</si>
  <si>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</si>
  <si>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</si>
  <si>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</si>
  <si>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</si>
  <si>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</si>
  <si>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</si>
  <si>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</si>
  <si>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</si>
  <si>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</si>
  <si>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</si>
  <si>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</si>
  <si>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</si>
  <si>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</si>
  <si>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</si>
  <si>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</si>
  <si>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</si>
  <si>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</si>
  <si>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</si>
  <si>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</si>
  <si>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</si>
  <si>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</si>
  <si>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</si>
  <si>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</si>
  <si>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</si>
  <si>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</si>
  <si>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</si>
  <si>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</si>
  <si>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</si>
  <si>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</si>
  <si>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</si>
  <si>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</si>
  <si>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</si>
  <si>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</si>
  <si>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</si>
  <si>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</si>
  <si>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</si>
  <si>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</si>
  <si>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</si>
  <si>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</si>
  <si>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</si>
  <si>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</si>
  <si>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</si>
  <si>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</si>
  <si>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</si>
  <si>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</si>
  <si>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</si>
  <si>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</si>
  <si>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</si>
  <si>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</si>
  <si>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</si>
  <si>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</si>
  <si>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</si>
  <si>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</si>
  <si>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</si>
  <si>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</si>
  <si>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</si>
  <si>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</si>
  <si>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</si>
  <si>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</si>
  <si>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</si>
  <si>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</si>
  <si>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</si>
  <si>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</si>
  <si>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</si>
  <si>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General Assumptions</t>
  </si>
  <si>
    <t>Set</t>
  </si>
  <si>
    <t>Financial Year End Month</t>
  </si>
  <si>
    <t>Model Start Date</t>
  </si>
  <si>
    <t>Forecast Periods</t>
  </si>
  <si>
    <t>First Period End Month</t>
  </si>
  <si>
    <t>First Period End Date</t>
  </si>
  <si>
    <t>First Period Financial Title</t>
  </si>
  <si>
    <t>Model Denomination</t>
  </si>
  <si>
    <t>Primary</t>
  </si>
  <si>
    <t>Notes:</t>
  </si>
  <si>
    <t>The "First Period End Date" only applies to Forecast Output and Forecast Assumptions Sheets based on the "Month End" Forecast Sheet Type.</t>
  </si>
  <si>
    <t>The "Model Denomination" assumption will not necessarily automatically change the denomination of the outputs of this model.</t>
  </si>
  <si>
    <t>GA</t>
  </si>
  <si>
    <t>Section Cover Notes:</t>
  </si>
  <si>
    <t>[Insert section cover note 1]</t>
  </si>
  <si>
    <t>[Insert section cover note 2]</t>
  </si>
  <si>
    <t>[Insert section cover note 3]</t>
  </si>
  <si>
    <t>SC</t>
  </si>
  <si>
    <t>[Insert Output Section Title]</t>
  </si>
  <si>
    <t>[Insert Forecast Output Sheet Title]</t>
  </si>
  <si>
    <t>Period End Year</t>
  </si>
  <si>
    <t>Financial Year</t>
  </si>
  <si>
    <t>Days in Period End Year</t>
  </si>
  <si>
    <t>Days in Financial Year</t>
  </si>
  <si>
    <t>Financial Year Period</t>
  </si>
  <si>
    <t>Period Start Date (From Start of Day...)</t>
  </si>
  <si>
    <t>Period End Date (Until End of Day...)</t>
  </si>
  <si>
    <t>Days in Period</t>
  </si>
  <si>
    <t>Counter</t>
  </si>
  <si>
    <t>Spare/Custom</t>
  </si>
  <si>
    <t>FO</t>
  </si>
  <si>
    <t>Model Lookup Tables</t>
  </si>
  <si>
    <t>a.</t>
  </si>
  <si>
    <t>Section 3.</t>
  </si>
  <si>
    <t>Section 4.</t>
  </si>
  <si>
    <t xml:space="preserve">  Page  </t>
  </si>
  <si>
    <t>Total Pages:</t>
  </si>
  <si>
    <t>BA</t>
  </si>
  <si>
    <t>Pivot Table Example</t>
  </si>
  <si>
    <t>Item</t>
  </si>
  <si>
    <t>Date</t>
  </si>
  <si>
    <t>Amount Invoiced</t>
  </si>
  <si>
    <t>Amount Paid</t>
  </si>
  <si>
    <t>TV</t>
  </si>
  <si>
    <t>Stereo</t>
  </si>
  <si>
    <t>Computer</t>
  </si>
  <si>
    <t>MP3 Player</t>
  </si>
  <si>
    <t>North</t>
  </si>
  <si>
    <t>East</t>
  </si>
  <si>
    <t>South</t>
  </si>
  <si>
    <t>West</t>
  </si>
  <si>
    <t>Store</t>
  </si>
  <si>
    <t>Any queries, please e-mail:</t>
  </si>
  <si>
    <t>Website:</t>
  </si>
  <si>
    <t>Simple pivot table example.</t>
  </si>
  <si>
    <t>The "Before" example is the one to use when following the instructions.</t>
  </si>
  <si>
    <t>The "After" example highlights how the table might look afterwards.</t>
  </si>
  <si>
    <t>(All)</t>
  </si>
  <si>
    <t>Grand Total</t>
  </si>
  <si>
    <t>Sum of Amount Outstanding</t>
  </si>
  <si>
    <t>Division</t>
  </si>
  <si>
    <t>North West Division</t>
  </si>
  <si>
    <t>South East Division</t>
  </si>
  <si>
    <t>Section 1.</t>
  </si>
  <si>
    <t>b.</t>
  </si>
  <si>
    <t>SumProduct Pty Ltd</t>
  </si>
  <si>
    <t>liam.bastick@sumproduct.com</t>
  </si>
  <si>
    <t>www.sumproduct.com</t>
  </si>
  <si>
    <t>PivotTables Examples</t>
  </si>
  <si>
    <t>PivotTable Example - AFTER</t>
  </si>
  <si>
    <t>PivotTable Example - BEFORE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</si>
</sst>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&quot;$&quot;#,##0_);\(&quot;$&quot;#,##0\);&quot;$&quot;#,##0_)"/>
    <numFmt numFmtId="175" formatCode="dd/mm/yy"/>
    <numFmt numFmtId="176" formatCode="#,##0\x_);\(#,##0\x\);#,##0\x_)"/>
    <numFmt numFmtId="177" formatCode="#,##0_);\(#,##0\);#,##0_)"/>
    <numFmt numFmtId="178" formatCode="#,##0%_);\(#,##0%\);#,##0%_)"/>
    <numFmt numFmtId="179" formatCode="_(* &quot;$&quot;#,##0_)_;;_(* \(&quot;$&quot;#,##0\)_;;_(* &quot;$&quot;#,##0_)_;"/>
    <numFmt numFmtId="180" formatCode="d/m/yy__;"/>
    <numFmt numFmtId="181" formatCode="_(* #,##0\x_)_;;_(* \(#,##0\x\)_;;_(* #,##0\x_)_;"/>
    <numFmt numFmtId="182" formatCode="_(* #,##0_)_;;_(* \(#,##0\)_;;_(* #,##0_)_;"/>
    <numFmt numFmtId="183" formatCode="_(* #,##0%_)_;;_(* \(#,##0%\)_;;_(* #,##0%_)_;"/>
    <numFmt numFmtId="184" formatCode="###0_)_;;\(###0\)_;;###0_)_;"/>
    <numFmt numFmtId="185" formatCode="&quot;$&quot;#,##0;\(&quot;$&quot;#,##0\);&quot;$&quot;#,##0"/>
    <numFmt numFmtId="186" formatCode="#,##0\x;\(#,##0\x\);#,##0\x"/>
    <numFmt numFmtId="187" formatCode="#,##0;\(#,##0\);#,##0"/>
    <numFmt numFmtId="188" formatCode="#,##0%;\(#,##0%\);#,##0%"/>
    <numFmt numFmtId="189" formatCode="###0;\(###0\);###0"/>
    <numFmt numFmtId="190" formatCode="_)d\-mmm\-yy_)"/>
    <numFmt numFmtId="191" formatCode="#,##0.00;[Red]\-#,##0;\-;[Blue]General"/>
    <numFmt numFmtId="192" formatCode="dd/mm/yy__;"/>
    <numFmt numFmtId="193" formatCode="_(* &quot;$&quot;#,##0_)_;;[Blue]_(* \(&quot;$&quot;#,##0\)_;;_(* &quot;$&quot;#,##0_)_;"/>
    <numFmt numFmtId="194" formatCode="_(* #,##0\x_)_;;[Blue]_(* \(#,##0\x\)_;;_(* #,##0\x_)_;"/>
    <numFmt numFmtId="195" formatCode="_(* #,##0_)_;;[Blue]_(* \(#,##0\)_;;_(* #,##0_)_;"/>
    <numFmt numFmtId="196" formatCode="_(* #,##0%_)_;;[Blue]_(* \(#,##0%\)_;;_(* #,##0%_)_;"/>
    <numFmt numFmtId="197" formatCode="###0_);\(###0\);###0_)"/>
    <numFmt numFmtId="198" formatCode="#,##0_);[Blue]\(#,##0\);#,##0_)"/>
    <numFmt numFmtId="199" formatCode="_(&quot;$&quot;#,##0.00_);\(&quot;$&quot;#,##0.00\);_(&quot;-&quot;_)"/>
    <numFmt numFmtId="200" formatCode="mmm\-yyyy"/>
  </numFmts>
  <fonts count="64"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60"/>
      <name val="Cambria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19"/>
      <name val="Arial"/>
      <family val="2"/>
    </font>
    <font>
      <sz val="8"/>
      <color indexed="54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sz val="8"/>
      <name val="Tahoma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b/>
      <sz val="8"/>
      <color indexed="59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sz val="8"/>
      <color indexed="59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sz val="8"/>
      <name val="Palatino"/>
      <family val="1"/>
    </font>
    <font>
      <sz val="8"/>
      <color indexed="29"/>
      <name val="Arial"/>
      <family val="0"/>
    </font>
    <font>
      <vertAlign val="superscript"/>
      <sz val="8"/>
      <color indexed="59"/>
      <name val="Arial"/>
      <family val="0"/>
    </font>
    <font>
      <u val="single"/>
      <sz val="8"/>
      <color indexed="36"/>
      <name val="Arial"/>
      <family val="0"/>
    </font>
    <font>
      <sz val="7"/>
      <name val="Palatino"/>
      <family val="1"/>
    </font>
    <font>
      <sz val="6"/>
      <color indexed="16"/>
      <name val="Palatino"/>
      <family val="1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6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u val="single"/>
      <sz val="8"/>
      <name val="Tahoma"/>
      <family val="2"/>
    </font>
    <font>
      <b/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0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174" fontId="38" fillId="0" borderId="1">
      <alignment horizontal="center" vertical="center"/>
      <protection locked="0"/>
    </xf>
    <xf numFmtId="175" fontId="38" fillId="0" borderId="1">
      <alignment horizontal="center" vertical="center"/>
      <protection locked="0"/>
    </xf>
    <xf numFmtId="176" fontId="38" fillId="0" borderId="1">
      <alignment horizontal="center" vertical="center"/>
      <protection locked="0"/>
    </xf>
    <xf numFmtId="177" fontId="38" fillId="0" borderId="1">
      <alignment horizontal="center" vertical="center"/>
      <protection locked="0"/>
    </xf>
    <xf numFmtId="178" fontId="38" fillId="0" borderId="1">
      <alignment horizontal="center" vertical="center"/>
      <protection locked="0"/>
    </xf>
    <xf numFmtId="0" fontId="38" fillId="0" borderId="1">
      <alignment horizontal="center" vertical="center"/>
      <protection locked="0"/>
    </xf>
    <xf numFmtId="177" fontId="38" fillId="0" borderId="1">
      <alignment horizontal="center" vertical="center"/>
      <protection locked="0"/>
    </xf>
    <xf numFmtId="169" fontId="0" fillId="0" borderId="2">
      <alignment horizontal="center" vertical="center"/>
      <protection locked="0"/>
    </xf>
    <xf numFmtId="165" fontId="0" fillId="0" borderId="2">
      <alignment horizontal="center" vertical="center"/>
      <protection locked="0"/>
    </xf>
    <xf numFmtId="15" fontId="0" fillId="0" borderId="2">
      <alignment horizontal="center" vertical="center"/>
      <protection locked="0"/>
    </xf>
    <xf numFmtId="168" fontId="0" fillId="0" borderId="2">
      <alignment horizontal="center" vertical="center"/>
      <protection locked="0"/>
    </xf>
    <xf numFmtId="166" fontId="0" fillId="0" borderId="2">
      <alignment horizontal="center" vertical="center"/>
      <protection locked="0"/>
    </xf>
    <xf numFmtId="167" fontId="0" fillId="0" borderId="2">
      <alignment horizontal="center" vertical="center"/>
      <protection locked="0"/>
    </xf>
    <xf numFmtId="164" fontId="0" fillId="0" borderId="2">
      <alignment horizontal="center" vertical="center"/>
      <protection locked="0"/>
    </xf>
    <xf numFmtId="179" fontId="38" fillId="0" borderId="1">
      <alignment vertical="center"/>
      <protection locked="0"/>
    </xf>
    <xf numFmtId="180" fontId="38" fillId="0" borderId="1">
      <alignment horizontal="right" vertical="center"/>
      <protection locked="0"/>
    </xf>
    <xf numFmtId="181" fontId="38" fillId="0" borderId="1">
      <alignment vertical="center"/>
      <protection locked="0"/>
    </xf>
    <xf numFmtId="182" fontId="38" fillId="0" borderId="1">
      <alignment vertical="center"/>
      <protection locked="0"/>
    </xf>
    <xf numFmtId="183" fontId="38" fillId="0" borderId="1">
      <alignment vertical="center"/>
      <protection locked="0"/>
    </xf>
    <xf numFmtId="0" fontId="38" fillId="0" borderId="1">
      <alignment vertical="center"/>
      <protection locked="0"/>
    </xf>
    <xf numFmtId="184" fontId="38" fillId="0" borderId="1">
      <alignment horizontal="right" vertical="center"/>
      <protection locked="0"/>
    </xf>
    <xf numFmtId="0" fontId="0" fillId="0" borderId="2">
      <alignment vertical="center"/>
      <protection locked="0"/>
    </xf>
    <xf numFmtId="0" fontId="0" fillId="0" borderId="2">
      <alignment vertical="center"/>
      <protection locked="0"/>
    </xf>
    <xf numFmtId="185" fontId="38" fillId="0" borderId="1">
      <alignment horizontal="center" vertical="center"/>
      <protection locked="0"/>
    </xf>
    <xf numFmtId="165" fontId="38" fillId="0" borderId="1">
      <alignment horizontal="center" vertical="center"/>
      <protection locked="0"/>
    </xf>
    <xf numFmtId="186" fontId="38" fillId="0" borderId="1">
      <alignment horizontal="center" vertical="center"/>
      <protection locked="0"/>
    </xf>
    <xf numFmtId="187" fontId="38" fillId="0" borderId="1">
      <alignment horizontal="center" vertical="center"/>
      <protection locked="0"/>
    </xf>
    <xf numFmtId="188" fontId="38" fillId="0" borderId="1">
      <alignment horizontal="center" vertical="center"/>
      <protection locked="0"/>
    </xf>
    <xf numFmtId="0" fontId="38" fillId="0" borderId="1">
      <alignment horizontal="center" vertical="center"/>
      <protection locked="0"/>
    </xf>
    <xf numFmtId="189" fontId="38" fillId="0" borderId="1">
      <alignment horizontal="center" vertical="center"/>
      <protection locked="0"/>
    </xf>
    <xf numFmtId="169" fontId="0" fillId="0" borderId="2">
      <alignment horizontal="right" vertical="center"/>
      <protection locked="0"/>
    </xf>
    <xf numFmtId="169" fontId="0" fillId="0" borderId="2">
      <alignment horizontal="right" vertical="center"/>
      <protection locked="0"/>
    </xf>
    <xf numFmtId="170" fontId="0" fillId="0" borderId="2">
      <alignment horizontal="right" vertical="center"/>
      <protection locked="0"/>
    </xf>
    <xf numFmtId="168" fontId="0" fillId="0" borderId="2">
      <alignment horizontal="right" vertical="center"/>
      <protection locked="0"/>
    </xf>
    <xf numFmtId="166" fontId="0" fillId="0" borderId="2">
      <alignment horizontal="right" vertical="center"/>
      <protection locked="0"/>
    </xf>
    <xf numFmtId="167" fontId="0" fillId="0" borderId="2">
      <alignment horizontal="right" vertical="center"/>
      <protection locked="0"/>
    </xf>
    <xf numFmtId="164" fontId="0" fillId="0" borderId="2">
      <alignment horizontal="right" vertical="center"/>
      <protection locked="0"/>
    </xf>
    <xf numFmtId="0" fontId="4" fillId="16" borderId="0" applyNumberFormat="0" applyBorder="0" applyAlignment="0" applyProtection="0"/>
    <xf numFmtId="0" fontId="8" fillId="2" borderId="3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10" fillId="17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6" fillId="0" borderId="0" applyFill="0" applyBorder="0">
      <alignment vertical="center"/>
      <protection/>
    </xf>
    <xf numFmtId="0" fontId="49" fillId="0" borderId="0" applyFill="0" applyBorder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5" applyNumberFormat="0" applyFont="0" applyFill="0" applyAlignment="0" applyProtection="0"/>
    <xf numFmtId="191" fontId="50" fillId="6" borderId="6">
      <alignment/>
      <protection/>
    </xf>
    <xf numFmtId="0" fontId="12" fillId="0" borderId="0" applyNumberFormat="0" applyFill="0" applyBorder="0" applyAlignment="0" applyProtection="0"/>
    <xf numFmtId="179" fontId="38" fillId="0" borderId="1">
      <alignment horizontal="center" vertical="center"/>
      <protection locked="0"/>
    </xf>
    <xf numFmtId="192" fontId="38" fillId="0" borderId="1">
      <alignment horizontal="right" vertical="center"/>
      <protection locked="0"/>
    </xf>
    <xf numFmtId="181" fontId="38" fillId="0" borderId="1">
      <alignment horizontal="center" vertical="center"/>
      <protection locked="0"/>
    </xf>
    <xf numFmtId="182" fontId="38" fillId="0" borderId="1">
      <alignment horizontal="center" vertical="center"/>
      <protection locked="0"/>
    </xf>
    <xf numFmtId="183" fontId="38" fillId="0" borderId="1">
      <alignment horizontal="center" vertical="center"/>
      <protection locked="0"/>
    </xf>
    <xf numFmtId="0" fontId="38" fillId="0" borderId="1">
      <alignment vertical="center"/>
      <protection locked="0"/>
    </xf>
    <xf numFmtId="184" fontId="38" fillId="0" borderId="1">
      <alignment horizontal="right" vertical="center"/>
      <protection locked="0"/>
    </xf>
    <xf numFmtId="0" fontId="51" fillId="0" borderId="0" applyNumberFormat="0" applyFill="0" applyBorder="0" applyAlignment="0" applyProtection="0"/>
    <xf numFmtId="0" fontId="52" fillId="0" borderId="0" applyFill="0" applyBorder="0" applyProtection="0">
      <alignment horizontal="left"/>
    </xf>
    <xf numFmtId="179" fontId="38" fillId="0" borderId="0" applyFill="0" applyBorder="0">
      <alignment horizontal="right" vertical="center"/>
      <protection/>
    </xf>
    <xf numFmtId="180" fontId="38" fillId="0" borderId="0" applyFill="0" applyBorder="0">
      <alignment horizontal="right" vertical="center"/>
      <protection/>
    </xf>
    <xf numFmtId="181" fontId="38" fillId="0" borderId="0" applyFill="0" applyBorder="0">
      <alignment horizontal="right" vertical="center"/>
      <protection/>
    </xf>
    <xf numFmtId="182" fontId="38" fillId="0" borderId="0" applyFill="0" applyBorder="0">
      <alignment horizontal="right" vertical="center"/>
      <protection/>
    </xf>
    <xf numFmtId="183" fontId="38" fillId="0" borderId="0" applyFill="0" applyBorder="0">
      <alignment horizontal="right" vertical="center"/>
      <protection/>
    </xf>
    <xf numFmtId="0" fontId="37" fillId="0" borderId="0" applyFill="0" applyBorder="0">
      <alignment horizontal="right" vertical="center"/>
      <protection/>
    </xf>
    <xf numFmtId="184" fontId="38" fillId="0" borderId="0" applyFill="0" applyBorder="0">
      <alignment horizontal="right" vertical="center"/>
      <protection/>
    </xf>
    <xf numFmtId="0" fontId="3" fillId="18" borderId="0" applyNumberFormat="0" applyBorder="0" applyAlignment="0" applyProtection="0"/>
    <xf numFmtId="0" fontId="48" fillId="0" borderId="0" applyFont="0" applyFill="0" applyBorder="0" applyAlignment="0" applyProtection="0"/>
    <xf numFmtId="0" fontId="53" fillId="0" borderId="0" applyProtection="0">
      <alignment horizontal="right"/>
    </xf>
    <xf numFmtId="0" fontId="17" fillId="0" borderId="7" applyFill="0" applyBorder="0">
      <alignment vertical="center"/>
      <protection/>
    </xf>
    <xf numFmtId="0" fontId="18" fillId="0" borderId="8" applyFill="0" applyBorder="0">
      <alignment vertical="center"/>
      <protection/>
    </xf>
    <xf numFmtId="0" fontId="19" fillId="0" borderId="9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39" fillId="0" borderId="0" applyNumberFormat="0" applyFill="0" applyBorder="0" applyAlignment="0" applyProtection="0"/>
    <xf numFmtId="0" fontId="21" fillId="0" borderId="0" applyFill="0" applyBorder="0">
      <alignment horizontal="center" vertical="center"/>
      <protection locked="0"/>
    </xf>
    <xf numFmtId="0" fontId="21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6" fillId="3" borderId="3" applyNumberFormat="0" applyAlignment="0" applyProtection="0"/>
    <xf numFmtId="0" fontId="36" fillId="0" borderId="0" applyFill="0" applyBorder="0">
      <alignment vertical="center"/>
      <protection/>
    </xf>
    <xf numFmtId="193" fontId="38" fillId="0" borderId="0" applyFill="0" applyBorder="0">
      <alignment horizontal="center" vertical="center"/>
      <protection/>
    </xf>
    <xf numFmtId="192" fontId="38" fillId="0" borderId="0" applyFill="0" applyBorder="0">
      <alignment horizontal="right" vertical="center"/>
      <protection/>
    </xf>
    <xf numFmtId="194" fontId="38" fillId="0" borderId="0" applyFill="0" applyBorder="0">
      <alignment horizontal="center" vertical="center"/>
      <protection/>
    </xf>
    <xf numFmtId="195" fontId="38" fillId="0" borderId="0" applyFill="0" applyBorder="0">
      <alignment horizontal="center" vertical="center"/>
      <protection/>
    </xf>
    <xf numFmtId="196" fontId="38" fillId="0" borderId="0" applyFill="0" applyBorder="0">
      <alignment horizontal="center" vertical="center"/>
      <protection/>
    </xf>
    <xf numFmtId="184" fontId="38" fillId="0" borderId="0" applyFill="0" applyBorder="0">
      <alignment horizontal="right" vertical="center"/>
      <protection/>
    </xf>
    <xf numFmtId="0" fontId="40" fillId="0" borderId="0" applyFill="0" applyBorder="0">
      <alignment vertical="center"/>
      <protection/>
    </xf>
    <xf numFmtId="0" fontId="47" fillId="0" borderId="0" applyFill="0" applyBorder="0">
      <alignment vertical="center"/>
      <protection/>
    </xf>
    <xf numFmtId="0" fontId="37" fillId="0" borderId="0" applyFill="0" applyBorder="0">
      <alignment vertical="center"/>
      <protection/>
    </xf>
    <xf numFmtId="0" fontId="38" fillId="0" borderId="0" applyFill="0" applyBorder="0">
      <alignment vertical="center"/>
      <protection/>
    </xf>
    <xf numFmtId="174" fontId="38" fillId="0" borderId="0" applyFill="0" applyBorder="0">
      <alignment horizontal="center" vertical="center"/>
      <protection/>
    </xf>
    <xf numFmtId="175" fontId="38" fillId="0" borderId="0" applyFill="0" applyBorder="0">
      <alignment horizontal="center" vertical="center"/>
      <protection/>
    </xf>
    <xf numFmtId="176" fontId="38" fillId="0" borderId="0" applyFill="0" applyBorder="0">
      <alignment horizontal="center" vertical="center"/>
      <protection/>
    </xf>
    <xf numFmtId="177" fontId="38" fillId="0" borderId="0" applyFill="0" applyBorder="0">
      <alignment horizontal="center" vertical="center"/>
      <protection/>
    </xf>
    <xf numFmtId="178" fontId="38" fillId="0" borderId="0" applyFill="0" applyBorder="0">
      <alignment horizontal="center" vertical="center"/>
      <protection/>
    </xf>
    <xf numFmtId="0" fontId="38" fillId="0" borderId="0" applyFill="0" applyBorder="0">
      <alignment horizontal="center" vertical="center"/>
      <protection/>
    </xf>
    <xf numFmtId="197" fontId="38" fillId="0" borderId="0" applyFill="0" applyBorder="0">
      <alignment horizontal="center" vertical="center"/>
      <protection/>
    </xf>
    <xf numFmtId="0" fontId="35" fillId="0" borderId="0" applyFill="0" applyBorder="0">
      <alignment vertical="center"/>
      <protection/>
    </xf>
    <xf numFmtId="0" fontId="9" fillId="0" borderId="10" applyNumberFormat="0" applyFill="0" applyAlignment="0" applyProtection="0"/>
    <xf numFmtId="0" fontId="19" fillId="0" borderId="11" applyFill="0">
      <alignment horizontal="center" vertical="center"/>
      <protection/>
    </xf>
    <xf numFmtId="0" fontId="0" fillId="0" borderId="11" applyFill="0">
      <alignment horizontal="center" vertical="center"/>
      <protection/>
    </xf>
    <xf numFmtId="171" fontId="0" fillId="0" borderId="11" applyFill="0">
      <alignment horizontal="center" vertical="center"/>
      <protection/>
    </xf>
    <xf numFmtId="0" fontId="38" fillId="0" borderId="12" applyFill="0">
      <alignment horizontal="center" vertical="center"/>
      <protection/>
    </xf>
    <xf numFmtId="0" fontId="37" fillId="0" borderId="12" applyFill="0">
      <alignment horizontal="center" vertical="center"/>
      <protection/>
    </xf>
    <xf numFmtId="198" fontId="38" fillId="0" borderId="12" applyFill="0">
      <alignment horizontal="center" vertical="center"/>
      <protection/>
    </xf>
    <xf numFmtId="177" fontId="1" fillId="0" borderId="12" applyFill="0">
      <alignment horizontal="center" vertical="center"/>
      <protection/>
    </xf>
    <xf numFmtId="185" fontId="38" fillId="0" borderId="0" applyFill="0" applyBorder="0">
      <alignment horizontal="center" vertical="center"/>
      <protection/>
    </xf>
    <xf numFmtId="165" fontId="38" fillId="0" borderId="0" applyFill="0" applyBorder="0">
      <alignment horizontal="center" vertical="center"/>
      <protection/>
    </xf>
    <xf numFmtId="186" fontId="38" fillId="0" borderId="0" applyFill="0" applyBorder="0">
      <alignment horizontal="center" vertical="center"/>
      <protection/>
    </xf>
    <xf numFmtId="187" fontId="38" fillId="0" borderId="0" applyFill="0" applyBorder="0">
      <alignment horizontal="center" vertical="center"/>
      <protection/>
    </xf>
    <xf numFmtId="188" fontId="38" fillId="0" borderId="0" applyFill="0" applyBorder="0">
      <alignment horizontal="center" vertical="center"/>
      <protection/>
    </xf>
    <xf numFmtId="0" fontId="38" fillId="0" borderId="0" applyFill="0" applyBorder="0">
      <alignment horizontal="center" vertical="center"/>
      <protection/>
    </xf>
    <xf numFmtId="189" fontId="38" fillId="0" borderId="0" applyFill="0" applyBorder="0">
      <alignment horizontal="center" vertical="center"/>
      <protection/>
    </xf>
    <xf numFmtId="0" fontId="16" fillId="0" borderId="0" applyFill="0" applyBorder="0">
      <alignment horizontal="left" vertical="center"/>
      <protection/>
    </xf>
    <xf numFmtId="0" fontId="48" fillId="0" borderId="0" applyFont="0" applyFill="0" applyBorder="0" applyAlignment="0" applyProtection="0"/>
    <xf numFmtId="0" fontId="5" fillId="8" borderId="0" applyNumberFormat="0" applyBorder="0" applyAlignment="0" applyProtection="0"/>
    <xf numFmtId="0" fontId="1" fillId="4" borderId="13" applyNumberFormat="0" applyFont="0" applyAlignment="0" applyProtection="0"/>
    <xf numFmtId="0" fontId="7" fillId="2" borderId="12" applyNumberFormat="0" applyAlignment="0" applyProtection="0"/>
    <xf numFmtId="0" fontId="54" fillId="0" borderId="0" applyFill="0" applyBorder="0">
      <alignment vertical="center"/>
      <protection/>
    </xf>
    <xf numFmtId="179" fontId="1" fillId="0" borderId="0" applyFill="0" applyBorder="0">
      <alignment horizontal="center" vertical="center"/>
      <protection/>
    </xf>
    <xf numFmtId="192" fontId="1" fillId="0" borderId="0" applyFill="0" applyBorder="0">
      <alignment horizontal="right" vertical="center"/>
      <protection/>
    </xf>
    <xf numFmtId="181" fontId="1" fillId="0" borderId="0" applyFill="0" applyBorder="0">
      <alignment horizontal="center" vertical="center"/>
      <protection/>
    </xf>
    <xf numFmtId="182" fontId="1" fillId="0" borderId="0" applyFill="0" applyBorder="0">
      <alignment horizontal="center" vertical="center"/>
      <protection/>
    </xf>
    <xf numFmtId="183" fontId="1" fillId="0" borderId="0" applyFill="0" applyBorder="0">
      <alignment horizontal="center" vertical="center"/>
      <protection/>
    </xf>
    <xf numFmtId="0" fontId="1" fillId="0" borderId="0" applyFill="0" applyBorder="0">
      <alignment horizontal="right" vertical="center"/>
      <protection/>
    </xf>
    <xf numFmtId="184" fontId="1" fillId="0" borderId="0" applyFill="0" applyBorder="0">
      <alignment horizontal="right" vertical="center"/>
      <protection/>
    </xf>
    <xf numFmtId="0" fontId="55" fillId="0" borderId="0" applyFill="0" applyBorder="0">
      <alignment vertical="center"/>
      <protection/>
    </xf>
    <xf numFmtId="0" fontId="5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1" fillId="0" borderId="0" applyFill="0" applyBorder="0">
      <alignment vertical="center"/>
      <protection/>
    </xf>
    <xf numFmtId="174" fontId="1" fillId="0" borderId="0" applyFill="0" applyBorder="0">
      <alignment horizontal="center" vertical="center"/>
      <protection/>
    </xf>
    <xf numFmtId="175" fontId="1" fillId="0" borderId="0" applyFill="0" applyBorder="0">
      <alignment horizontal="center" vertical="center"/>
      <protection/>
    </xf>
    <xf numFmtId="176" fontId="1" fillId="0" borderId="0" applyFill="0" applyBorder="0">
      <alignment horizontal="center" vertical="center"/>
      <protection/>
    </xf>
    <xf numFmtId="177" fontId="1" fillId="0" borderId="0" applyFill="0" applyBorder="0">
      <alignment horizontal="center" vertical="center"/>
      <protection/>
    </xf>
    <xf numFmtId="178" fontId="1" fillId="0" borderId="0" applyFill="0" applyBorder="0">
      <alignment horizontal="center" vertical="center"/>
      <protection/>
    </xf>
    <xf numFmtId="0" fontId="1" fillId="0" borderId="0" applyFill="0" applyBorder="0">
      <alignment horizontal="center" vertical="center"/>
      <protection/>
    </xf>
    <xf numFmtId="197" fontId="1" fillId="0" borderId="0" applyFill="0" applyBorder="0">
      <alignment horizontal="center" vertical="center"/>
      <protection/>
    </xf>
    <xf numFmtId="0" fontId="57" fillId="0" borderId="0" applyFill="0" applyBorder="0">
      <alignment vertical="center"/>
      <protection/>
    </xf>
    <xf numFmtId="1" fontId="58" fillId="0" borderId="0" applyProtection="0">
      <alignment horizontal="right" vertical="center"/>
    </xf>
    <xf numFmtId="9" fontId="1" fillId="0" borderId="0" applyFont="0" applyFill="0" applyBorder="0" applyAlignment="0" applyProtection="0"/>
    <xf numFmtId="0" fontId="19" fillId="0" borderId="0" applyFill="0" applyBorder="0">
      <alignment vertical="center"/>
      <protection/>
    </xf>
    <xf numFmtId="169" fontId="33" fillId="0" borderId="0" applyFill="0" applyBorder="0">
      <alignment horizontal="right" vertical="center"/>
      <protection/>
    </xf>
    <xf numFmtId="170" fontId="33" fillId="0" borderId="0" applyFill="0" applyBorder="0">
      <alignment horizontal="right" vertical="center"/>
      <protection/>
    </xf>
    <xf numFmtId="0" fontId="30" fillId="0" borderId="0" applyFill="0" applyBorder="0">
      <alignment vertical="center"/>
      <protection/>
    </xf>
    <xf numFmtId="0" fontId="31" fillId="0" borderId="0" applyFill="0" applyBorder="0">
      <alignment vertical="center"/>
      <protection/>
    </xf>
    <xf numFmtId="0" fontId="32" fillId="0" borderId="0" applyFill="0" applyBorder="0">
      <alignment vertical="center"/>
      <protection/>
    </xf>
    <xf numFmtId="0" fontId="33" fillId="0" borderId="0" applyFill="0" applyBorder="0">
      <alignment vertical="center"/>
      <protection/>
    </xf>
    <xf numFmtId="0" fontId="21" fillId="0" borderId="0" applyFill="0" applyBorder="0">
      <alignment horizontal="center" vertical="center"/>
      <protection locked="0"/>
    </xf>
    <xf numFmtId="0" fontId="21" fillId="0" borderId="0" applyFill="0" applyBorder="0">
      <alignment horizontal="center" vertical="center"/>
      <protection locked="0"/>
    </xf>
    <xf numFmtId="0" fontId="34" fillId="0" borderId="0" applyFill="0" applyBorder="0">
      <alignment horizontal="left" vertical="center"/>
      <protection locked="0"/>
    </xf>
    <xf numFmtId="0" fontId="29" fillId="0" borderId="0" applyFill="0" applyBorder="0">
      <alignment horizontal="left" vertical="center"/>
      <protection/>
    </xf>
    <xf numFmtId="168" fontId="33" fillId="0" borderId="0" applyFill="0" applyBorder="0">
      <alignment horizontal="right" vertical="center"/>
      <protection/>
    </xf>
    <xf numFmtId="0" fontId="33" fillId="0" borderId="0" applyFill="0" applyBorder="0">
      <alignment vertical="center"/>
      <protection/>
    </xf>
    <xf numFmtId="166" fontId="33" fillId="0" borderId="0" applyFill="0" applyBorder="0">
      <alignment horizontal="right" vertical="center"/>
      <protection/>
    </xf>
    <xf numFmtId="167" fontId="33" fillId="0" borderId="0" applyFill="0" applyBorder="0">
      <alignment horizontal="right" vertical="center"/>
      <protection/>
    </xf>
    <xf numFmtId="0" fontId="32" fillId="0" borderId="0" applyFill="0" applyBorder="0">
      <alignment vertical="center"/>
      <protection/>
    </xf>
    <xf numFmtId="166" fontId="28" fillId="0" borderId="0" applyFill="0" applyBorder="0">
      <alignment horizontal="left" vertical="center"/>
      <protection/>
    </xf>
    <xf numFmtId="0" fontId="27" fillId="0" borderId="0" applyFill="0" applyBorder="0">
      <alignment horizontal="left" vertical="center"/>
      <protection/>
    </xf>
    <xf numFmtId="164" fontId="33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15" fillId="0" borderId="0" applyFill="0" applyBorder="0">
      <alignment horizontal="left" vertical="center"/>
      <protection/>
    </xf>
    <xf numFmtId="0" fontId="14" fillId="0" borderId="0" applyFill="0" applyBorder="0">
      <alignment horizontal="left" vertical="center"/>
      <protection/>
    </xf>
    <xf numFmtId="0" fontId="59" fillId="0" borderId="0" applyBorder="0" applyProtection="0">
      <alignment vertical="center"/>
    </xf>
    <xf numFmtId="0" fontId="59" fillId="0" borderId="14" applyBorder="0" applyProtection="0">
      <alignment horizontal="right" vertical="center"/>
    </xf>
    <xf numFmtId="0" fontId="60" fillId="19" borderId="0" applyBorder="0" applyProtection="0">
      <alignment horizontal="centerContinuous" vertical="center"/>
    </xf>
    <xf numFmtId="0" fontId="60" fillId="20" borderId="14" applyBorder="0" applyProtection="0">
      <alignment horizontal="centerContinuous" vertical="center"/>
    </xf>
    <xf numFmtId="0" fontId="61" fillId="0" borderId="0" applyFill="0" applyBorder="0" applyProtection="0">
      <alignment horizontal="left"/>
    </xf>
    <xf numFmtId="0" fontId="52" fillId="0" borderId="15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2" fillId="0" borderId="0" applyFill="0" applyBorder="0">
      <alignment horizontal="left" vertical="center"/>
      <protection locked="0"/>
    </xf>
    <xf numFmtId="0" fontId="23" fillId="0" borderId="0" applyFill="0" applyBorder="0">
      <alignment horizontal="left" vertical="center"/>
      <protection locked="0"/>
    </xf>
    <xf numFmtId="0" fontId="24" fillId="0" borderId="0" applyFill="0" applyBorder="0">
      <alignment horizontal="left" vertical="center"/>
      <protection locked="0"/>
    </xf>
    <xf numFmtId="0" fontId="25" fillId="0" borderId="0" applyFill="0" applyBorder="0">
      <alignment horizontal="left" vertical="center"/>
      <protection locked="0"/>
    </xf>
    <xf numFmtId="0" fontId="7" fillId="0" borderId="16" applyNumberFormat="0" applyFill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5" fillId="0" borderId="0" xfId="163" applyFont="1">
      <alignment horizontal="left" vertical="center"/>
      <protection/>
    </xf>
    <xf numFmtId="0" fontId="36" fillId="0" borderId="0" xfId="216" applyFont="1">
      <alignment horizontal="left" vertical="center"/>
      <protection/>
    </xf>
    <xf numFmtId="0" fontId="37" fillId="0" borderId="0" xfId="121" applyFont="1" applyBorder="1" applyAlignment="1">
      <alignment horizontal="left" vertical="center"/>
      <protection/>
    </xf>
    <xf numFmtId="0" fontId="38" fillId="0" borderId="0" xfId="123" applyFont="1" applyAlignment="1">
      <alignment horizontal="left" vertical="center"/>
      <protection/>
    </xf>
    <xf numFmtId="0" fontId="16" fillId="0" borderId="0" xfId="163" applyFont="1">
      <alignment horizontal="left" vertical="center"/>
      <protection/>
    </xf>
    <xf numFmtId="0" fontId="13" fillId="0" borderId="0" xfId="123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25">
      <alignment horizontal="center" vertical="center"/>
      <protection locked="0"/>
    </xf>
    <xf numFmtId="0" fontId="40" fillId="0" borderId="0" xfId="119" applyFont="1" applyBorder="1" applyAlignment="1">
      <alignment horizontal="left" vertical="center"/>
      <protection/>
    </xf>
    <xf numFmtId="0" fontId="36" fillId="0" borderId="0" xfId="216" applyFont="1" applyProtection="1">
      <alignment horizontal="left" vertical="center"/>
      <protection locked="0"/>
    </xf>
    <xf numFmtId="0" fontId="21" fillId="0" borderId="0" xfId="125" applyAlignment="1">
      <alignment horizontal="right" vertical="center"/>
      <protection locked="0"/>
    </xf>
    <xf numFmtId="0" fontId="21" fillId="0" borderId="0" xfId="125" applyAlignment="1">
      <alignment horizontal="left" vertical="center"/>
      <protection locked="0"/>
    </xf>
    <xf numFmtId="0" fontId="37" fillId="0" borderId="11" xfId="149" applyFont="1">
      <alignment horizontal="center" vertical="center"/>
      <protection/>
    </xf>
    <xf numFmtId="0" fontId="38" fillId="0" borderId="11" xfId="150" applyFont="1">
      <alignment horizontal="center" vertical="center"/>
      <protection/>
    </xf>
    <xf numFmtId="171" fontId="38" fillId="0" borderId="11" xfId="151" applyFont="1">
      <alignment horizontal="center" vertical="center"/>
      <protection/>
    </xf>
    <xf numFmtId="0" fontId="0" fillId="6" borderId="0" xfId="0" applyFill="1" applyAlignment="1">
      <alignment/>
    </xf>
    <xf numFmtId="0" fontId="16" fillId="6" borderId="0" xfId="163" applyFont="1" applyFill="1">
      <alignment horizontal="left" vertical="center"/>
      <protection/>
    </xf>
    <xf numFmtId="0" fontId="36" fillId="6" borderId="0" xfId="216" applyFont="1" applyFill="1">
      <alignment horizontal="left" vertical="center"/>
      <protection/>
    </xf>
    <xf numFmtId="0" fontId="0" fillId="6" borderId="0" xfId="0" applyFill="1" applyAlignment="1" applyProtection="1">
      <alignment/>
      <protection locked="0"/>
    </xf>
    <xf numFmtId="0" fontId="21" fillId="6" borderId="0" xfId="125" applyFill="1">
      <alignment horizontal="center" vertical="center"/>
      <protection locked="0"/>
    </xf>
    <xf numFmtId="0" fontId="21" fillId="6" borderId="0" xfId="125" applyFill="1" applyAlignment="1">
      <alignment horizontal="right" vertical="center"/>
      <protection locked="0"/>
    </xf>
    <xf numFmtId="0" fontId="21" fillId="6" borderId="0" xfId="125" applyFill="1" applyAlignment="1">
      <alignment horizontal="left" vertical="center"/>
      <protection locked="0"/>
    </xf>
    <xf numFmtId="0" fontId="0" fillId="6" borderId="0" xfId="0" applyFill="1" applyAlignment="1">
      <alignment horizontal="left"/>
    </xf>
    <xf numFmtId="0" fontId="40" fillId="6" borderId="0" xfId="119" applyFont="1" applyFill="1" applyBorder="1" applyAlignment="1">
      <alignment horizontal="left" vertical="center"/>
      <protection/>
    </xf>
    <xf numFmtId="0" fontId="37" fillId="6" borderId="0" xfId="121" applyFont="1" applyFill="1" applyBorder="1" applyAlignment="1">
      <alignment horizontal="left" vertical="center"/>
      <protection/>
    </xf>
    <xf numFmtId="0" fontId="37" fillId="6" borderId="0" xfId="121" applyFont="1" applyFill="1" applyBorder="1" applyAlignment="1">
      <alignment horizontal="center" vertical="center"/>
      <protection/>
    </xf>
    <xf numFmtId="0" fontId="38" fillId="6" borderId="0" xfId="78" applyFont="1" applyFill="1">
      <alignment horizontal="center" vertical="center"/>
      <protection locked="0"/>
    </xf>
    <xf numFmtId="165" fontId="38" fillId="0" borderId="2" xfId="47" applyFont="1">
      <alignment horizontal="center" vertical="center"/>
      <protection locked="0"/>
    </xf>
    <xf numFmtId="171" fontId="38" fillId="6" borderId="0" xfId="82" applyNumberFormat="1" applyFont="1" applyFill="1">
      <alignment horizontal="center" vertical="center"/>
      <protection/>
    </xf>
    <xf numFmtId="0" fontId="19" fillId="6" borderId="0" xfId="121" applyFont="1" applyFill="1" applyBorder="1" applyAlignment="1">
      <alignment horizontal="center" vertical="center"/>
      <protection/>
    </xf>
    <xf numFmtId="165" fontId="19" fillId="6" borderId="0" xfId="80" applyFont="1" applyFill="1">
      <alignment horizontal="center" vertical="center"/>
      <protection/>
    </xf>
    <xf numFmtId="0" fontId="41" fillId="6" borderId="0" xfId="121" applyFont="1" applyFill="1" applyBorder="1" applyAlignment="1">
      <alignment horizontal="center" vertical="center"/>
      <protection/>
    </xf>
    <xf numFmtId="172" fontId="38" fillId="6" borderId="0" xfId="123" applyNumberFormat="1" applyFont="1" applyFill="1" applyAlignment="1">
      <alignment horizontal="right" vertical="top"/>
      <protection/>
    </xf>
    <xf numFmtId="0" fontId="43" fillId="0" borderId="0" xfId="215" applyFont="1">
      <alignment horizontal="left" vertical="center"/>
      <protection/>
    </xf>
    <xf numFmtId="0" fontId="42" fillId="6" borderId="0" xfId="123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41" fillId="0" borderId="0" xfId="190" applyFont="1" applyAlignment="1">
      <alignment horizontal="left" vertical="center"/>
      <protection/>
    </xf>
    <xf numFmtId="0" fontId="44" fillId="0" borderId="0" xfId="123" applyFont="1" applyAlignment="1">
      <alignment horizontal="left" vertical="center"/>
      <protection/>
    </xf>
    <xf numFmtId="0" fontId="41" fillId="0" borderId="0" xfId="190" applyFont="1" applyAlignment="1">
      <alignment horizontal="right" vertical="center"/>
      <protection/>
    </xf>
    <xf numFmtId="164" fontId="0" fillId="0" borderId="0" xfId="214" applyFont="1" applyAlignment="1">
      <alignment horizontal="right" vertical="center"/>
      <protection/>
    </xf>
    <xf numFmtId="0" fontId="44" fillId="0" borderId="0" xfId="123" applyFont="1" applyAlignment="1">
      <alignment horizontal="center" vertical="center"/>
      <protection/>
    </xf>
    <xf numFmtId="170" fontId="0" fillId="0" borderId="0" xfId="210" applyFont="1" applyAlignment="1">
      <alignment horizontal="right" vertical="center"/>
      <protection/>
    </xf>
    <xf numFmtId="171" fontId="44" fillId="0" borderId="0" xfId="212" applyNumberFormat="1" applyFont="1" applyAlignment="1">
      <alignment horizontal="right" vertical="center"/>
      <protection/>
    </xf>
    <xf numFmtId="171" fontId="0" fillId="0" borderId="0" xfId="212" applyNumberFormat="1" applyFont="1" applyAlignment="1">
      <alignment horizontal="right" vertical="center"/>
      <protection/>
    </xf>
    <xf numFmtId="0" fontId="41" fillId="0" borderId="14" xfId="190" applyFont="1" applyBorder="1" applyAlignment="1">
      <alignment horizontal="left" vertical="center"/>
      <protection/>
    </xf>
    <xf numFmtId="0" fontId="0" fillId="0" borderId="14" xfId="0" applyBorder="1" applyAlignment="1">
      <alignment/>
    </xf>
    <xf numFmtId="0" fontId="41" fillId="0" borderId="14" xfId="190" applyFont="1" applyBorder="1" applyAlignment="1">
      <alignment horizontal="right" vertical="center"/>
      <protection/>
    </xf>
    <xf numFmtId="0" fontId="38" fillId="0" borderId="14" xfId="123" applyFont="1" applyBorder="1" applyAlignment="1">
      <alignment horizontal="left" vertical="center"/>
      <protection/>
    </xf>
    <xf numFmtId="171" fontId="38" fillId="0" borderId="14" xfId="212" applyNumberFormat="1" applyFont="1" applyBorder="1" applyAlignment="1">
      <alignment horizontal="right" vertical="center"/>
      <protection/>
    </xf>
    <xf numFmtId="0" fontId="21" fillId="0" borderId="0" xfId="125" applyBorder="1">
      <alignment horizontal="center" vertical="center"/>
      <protection locked="0"/>
    </xf>
    <xf numFmtId="0" fontId="0" fillId="0" borderId="0" xfId="0" applyBorder="1" applyAlignment="1">
      <alignment/>
    </xf>
    <xf numFmtId="0" fontId="40" fillId="0" borderId="14" xfId="119" applyFont="1" applyBorder="1" applyAlignment="1">
      <alignment horizontal="left" vertical="center"/>
      <protection/>
    </xf>
    <xf numFmtId="0" fontId="40" fillId="0" borderId="14" xfId="119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46" fillId="0" borderId="0" xfId="226" applyNumberFormat="1" applyFont="1" applyAlignment="1">
      <alignment horizontal="center" vertical="center"/>
      <protection locked="0"/>
    </xf>
    <xf numFmtId="171" fontId="47" fillId="0" borderId="17" xfId="120" applyNumberFormat="1" applyFont="1" applyBorder="1" applyAlignment="1">
      <alignment horizontal="center" vertical="center"/>
      <protection/>
    </xf>
    <xf numFmtId="0" fontId="37" fillId="21" borderId="0" xfId="122" applyFont="1" applyFill="1">
      <alignment vertical="center"/>
      <protection/>
    </xf>
    <xf numFmtId="15" fontId="38" fillId="0" borderId="18" xfId="48" applyFont="1" applyBorder="1" applyAlignment="1">
      <alignment horizontal="left" vertical="center"/>
      <protection locked="0"/>
    </xf>
    <xf numFmtId="0" fontId="38" fillId="0" borderId="18" xfId="61" applyFont="1" applyBorder="1">
      <alignment vertical="center"/>
      <protection locked="0"/>
    </xf>
    <xf numFmtId="199" fontId="38" fillId="0" borderId="18" xfId="70" applyNumberFormat="1" applyFont="1" applyBorder="1">
      <alignment horizontal="right" vertical="center"/>
      <protection locked="0"/>
    </xf>
    <xf numFmtId="199" fontId="0" fillId="6" borderId="0" xfId="0" applyNumberFormat="1" applyFill="1" applyAlignment="1">
      <alignment/>
    </xf>
    <xf numFmtId="0" fontId="47" fillId="0" borderId="0" xfId="120" applyFont="1" applyAlignment="1">
      <alignment horizontal="left" vertical="center"/>
      <protection/>
    </xf>
    <xf numFmtId="0" fontId="38" fillId="0" borderId="0" xfId="123" applyFont="1" applyAlignment="1">
      <alignment horizontal="left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99" fontId="0" fillId="0" borderId="24" xfId="0" applyNumberFormat="1" applyBorder="1" applyAlignment="1">
      <alignment/>
    </xf>
    <xf numFmtId="199" fontId="0" fillId="0" borderId="26" xfId="0" applyNumberFormat="1" applyBorder="1" applyAlignment="1">
      <alignment/>
    </xf>
    <xf numFmtId="199" fontId="0" fillId="0" borderId="12" xfId="0" applyNumberFormat="1" applyBorder="1" applyAlignment="1">
      <alignment/>
    </xf>
    <xf numFmtId="199" fontId="0" fillId="0" borderId="19" xfId="0" applyNumberFormat="1" applyBorder="1" applyAlignment="1">
      <alignment/>
    </xf>
    <xf numFmtId="199" fontId="0" fillId="0" borderId="22" xfId="0" applyNumberFormat="1" applyBorder="1" applyAlignment="1">
      <alignment/>
    </xf>
    <xf numFmtId="199" fontId="0" fillId="0" borderId="23" xfId="0" applyNumberFormat="1" applyBorder="1" applyAlignment="1">
      <alignment/>
    </xf>
    <xf numFmtId="171" fontId="45" fillId="0" borderId="0" xfId="224" applyNumberFormat="1" applyFont="1" applyAlignment="1" quotePrefix="1">
      <alignment horizontal="center" vertical="center"/>
      <protection locked="0"/>
    </xf>
    <xf numFmtId="0" fontId="20" fillId="0" borderId="0" xfId="127">
      <alignment horizontal="left" vertical="center"/>
      <protection locked="0"/>
    </xf>
    <xf numFmtId="171" fontId="24" fillId="0" borderId="0" xfId="226" applyNumberFormat="1" applyAlignment="1" quotePrefix="1">
      <alignment horizontal="right" vertical="center"/>
      <protection locked="0"/>
    </xf>
    <xf numFmtId="171" fontId="24" fillId="0" borderId="0" xfId="226" applyNumberFormat="1" quotePrefix="1">
      <alignment horizontal="left" vertical="center"/>
      <protection locked="0"/>
    </xf>
    <xf numFmtId="173" fontId="22" fillId="0" borderId="0" xfId="224" applyNumberFormat="1" applyAlignment="1" quotePrefix="1">
      <alignment horizontal="right" vertical="center"/>
      <protection locked="0"/>
    </xf>
    <xf numFmtId="0" fontId="22" fillId="0" borderId="0" xfId="224" quotePrefix="1">
      <alignment horizontal="left" vertical="center"/>
      <protection locked="0"/>
    </xf>
    <xf numFmtId="0" fontId="20" fillId="6" borderId="0" xfId="127" applyFill="1">
      <alignment horizontal="left" vertical="center"/>
      <protection locked="0"/>
    </xf>
    <xf numFmtId="0" fontId="38" fillId="6" borderId="0" xfId="123" applyFont="1" applyFill="1" applyAlignment="1">
      <alignment horizontal="left" vertical="top" wrapText="1"/>
      <protection/>
    </xf>
  </cellXfs>
  <cellStyles count="217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 Input Middle Currency" xfId="39"/>
    <cellStyle name="AS Input Middle Date" xfId="40"/>
    <cellStyle name="AS Input Middle Multiple" xfId="41"/>
    <cellStyle name="AS Input Middle Number" xfId="42"/>
    <cellStyle name="AS Input Middle Percentage" xfId="43"/>
    <cellStyle name="AS Input Middle Title / Name" xfId="44"/>
    <cellStyle name="AS Input Middle Year" xfId="45"/>
    <cellStyle name="Assumptions Center Currency" xfId="46"/>
    <cellStyle name="Assumptions Center Date" xfId="47"/>
    <cellStyle name="Assumptions Center Date_Pivot_Table_Example_BA" xfId="48"/>
    <cellStyle name="Assumptions Center Multiple" xfId="49"/>
    <cellStyle name="Assumptions Center Number" xfId="50"/>
    <cellStyle name="Assumptions Center Percentage" xfId="51"/>
    <cellStyle name="Assumptions Center Year" xfId="52"/>
    <cellStyle name="Assumptions Forecast Currency" xfId="53"/>
    <cellStyle name="Assumptions Forecast Date" xfId="54"/>
    <cellStyle name="Assumptions Forecast Multiple" xfId="55"/>
    <cellStyle name="Assumptions Forecast Number" xfId="56"/>
    <cellStyle name="Assumptions Forecast Percentage" xfId="57"/>
    <cellStyle name="Assumptions Forecast Title / Name" xfId="58"/>
    <cellStyle name="Assumptions Forecast Year" xfId="59"/>
    <cellStyle name="Assumptions Heading" xfId="60"/>
    <cellStyle name="Assumptions Heading_Pivot_Table_Example_BA" xfId="61"/>
    <cellStyle name="Assumptions Middle Currency" xfId="62"/>
    <cellStyle name="Assumptions Middle Date" xfId="63"/>
    <cellStyle name="Assumptions Middle Multiple" xfId="64"/>
    <cellStyle name="Assumptions Middle Number" xfId="65"/>
    <cellStyle name="Assumptions Middle Percentage" xfId="66"/>
    <cellStyle name="Assumptions Middle Title / Name" xfId="67"/>
    <cellStyle name="Assumptions Middle Year" xfId="68"/>
    <cellStyle name="Assumptions Right Currency" xfId="69"/>
    <cellStyle name="Assumptions Right Currency_Pivot_Table_Example_BA" xfId="70"/>
    <cellStyle name="Assumptions Right Date" xfId="71"/>
    <cellStyle name="Assumptions Right Multiple" xfId="72"/>
    <cellStyle name="Assumptions Right Number" xfId="73"/>
    <cellStyle name="Assumptions Right Percentage" xfId="74"/>
    <cellStyle name="Assumptions Right Year" xfId="75"/>
    <cellStyle name="Bad" xfId="76"/>
    <cellStyle name="Calculation" xfId="77"/>
    <cellStyle name="Cell Link" xfId="78"/>
    <cellStyle name="Center Currency" xfId="79"/>
    <cellStyle name="Center Date" xfId="80"/>
    <cellStyle name="Center Multiple" xfId="81"/>
    <cellStyle name="Center Number" xfId="82"/>
    <cellStyle name="Center Percentage" xfId="83"/>
    <cellStyle name="Center Year" xfId="84"/>
    <cellStyle name="Check Cell" xfId="85"/>
    <cellStyle name="Comma" xfId="86"/>
    <cellStyle name="Comma [0]" xfId="87"/>
    <cellStyle name="Comma 0" xfId="88"/>
    <cellStyle name="Comma 2" xfId="89"/>
    <cellStyle name="Company Name" xfId="90"/>
    <cellStyle name="Cover Link Note" xfId="91"/>
    <cellStyle name="Currency" xfId="92"/>
    <cellStyle name="Currency [0]" xfId="93"/>
    <cellStyle name="Currency 0" xfId="94"/>
    <cellStyle name="Currency 2" xfId="95"/>
    <cellStyle name="Date Aligned" xfId="96"/>
    <cellStyle name="Dotted Line" xfId="97"/>
    <cellStyle name="Example Heading" xfId="98"/>
    <cellStyle name="Explanatory Text" xfId="99"/>
    <cellStyle name="FAS Input Currency" xfId="100"/>
    <cellStyle name="FAS Input Date" xfId="101"/>
    <cellStyle name="FAS Input Multiple" xfId="102"/>
    <cellStyle name="FAS Input Number" xfId="103"/>
    <cellStyle name="FAS Input Percentage" xfId="104"/>
    <cellStyle name="FAS Input Title / Name" xfId="105"/>
    <cellStyle name="FAS Input Year" xfId="106"/>
    <cellStyle name="Followed Hyperlink" xfId="107"/>
    <cellStyle name="Footnote" xfId="108"/>
    <cellStyle name="Forecast Currency" xfId="109"/>
    <cellStyle name="Forecast Date" xfId="110"/>
    <cellStyle name="Forecast Multiple" xfId="111"/>
    <cellStyle name="Forecast Number" xfId="112"/>
    <cellStyle name="Forecast Percentage" xfId="113"/>
    <cellStyle name="Forecast Period Title" xfId="114"/>
    <cellStyle name="Forecast Year" xfId="115"/>
    <cellStyle name="Good" xfId="116"/>
    <cellStyle name="Hard Percent" xfId="117"/>
    <cellStyle name="Header" xfId="118"/>
    <cellStyle name="Heading 1" xfId="119"/>
    <cellStyle name="Heading 2" xfId="120"/>
    <cellStyle name="Heading 3" xfId="121"/>
    <cellStyle name="Heading 3_Pivot_Table_Example_BA" xfId="122"/>
    <cellStyle name="Heading 4" xfId="123"/>
    <cellStyle name="Hyperlink" xfId="124"/>
    <cellStyle name="Hyperlink Arrow" xfId="125"/>
    <cellStyle name="Hyperlink Check" xfId="126"/>
    <cellStyle name="Hyperlink Text" xfId="127"/>
    <cellStyle name="Input" xfId="128"/>
    <cellStyle name="Input Company Name" xfId="129"/>
    <cellStyle name="Input Forecast Currency" xfId="130"/>
    <cellStyle name="Input Forecast Date" xfId="131"/>
    <cellStyle name="Input Forecast Multiple" xfId="132"/>
    <cellStyle name="Input Forecast Number" xfId="133"/>
    <cellStyle name="Input Forecast Percentage" xfId="134"/>
    <cellStyle name="Input Forecast Year" xfId="135"/>
    <cellStyle name="Input Heading 1" xfId="136"/>
    <cellStyle name="Input Heading 2" xfId="137"/>
    <cellStyle name="Input Heading 3" xfId="138"/>
    <cellStyle name="Input Heading 4" xfId="139"/>
    <cellStyle name="Input Middle Currency" xfId="140"/>
    <cellStyle name="Input Middle Date" xfId="141"/>
    <cellStyle name="Input Middle Multiple" xfId="142"/>
    <cellStyle name="Input Middle Number" xfId="143"/>
    <cellStyle name="Input Middle Percentage" xfId="144"/>
    <cellStyle name="Input Middle Title / Name" xfId="145"/>
    <cellStyle name="Input Middle Year" xfId="146"/>
    <cellStyle name="Input Sheet Title" xfId="147"/>
    <cellStyle name="Linked Cell" xfId="148"/>
    <cellStyle name="Lookup Table Heading" xfId="149"/>
    <cellStyle name="Lookup Table Label" xfId="150"/>
    <cellStyle name="Lookup Table Number" xfId="151"/>
    <cellStyle name="LS Input Lookup Label" xfId="152"/>
    <cellStyle name="LS Input Table Heading" xfId="153"/>
    <cellStyle name="LS Input Table No. 1" xfId="154"/>
    <cellStyle name="LS Output Table No. 2+" xfId="155"/>
    <cellStyle name="Middle Currency" xfId="156"/>
    <cellStyle name="Middle Date" xfId="157"/>
    <cellStyle name="Middle Multiple" xfId="158"/>
    <cellStyle name="Middle Number" xfId="159"/>
    <cellStyle name="Middle Percentage" xfId="160"/>
    <cellStyle name="Middle Title / Name" xfId="161"/>
    <cellStyle name="Middle Year" xfId="162"/>
    <cellStyle name="Model Name" xfId="163"/>
    <cellStyle name="Multiple" xfId="164"/>
    <cellStyle name="Neutral" xfId="165"/>
    <cellStyle name="Note" xfId="166"/>
    <cellStyle name="Output" xfId="167"/>
    <cellStyle name="Output Company Name" xfId="168"/>
    <cellStyle name="Output Forecast Currency" xfId="169"/>
    <cellStyle name="Output Forecast Date" xfId="170"/>
    <cellStyle name="Output Forecast Multiple" xfId="171"/>
    <cellStyle name="Output Forecast Number" xfId="172"/>
    <cellStyle name="Output Forecast Percentage" xfId="173"/>
    <cellStyle name="Output Forecast Period Title" xfId="174"/>
    <cellStyle name="Output Forecast Year" xfId="175"/>
    <cellStyle name="Output Heading 1" xfId="176"/>
    <cellStyle name="Output Heading 2" xfId="177"/>
    <cellStyle name="Output Heading 3" xfId="178"/>
    <cellStyle name="Output Heading 4" xfId="179"/>
    <cellStyle name="Output Middle Currency" xfId="180"/>
    <cellStyle name="Output Middle Date" xfId="181"/>
    <cellStyle name="Output Middle Multiple" xfId="182"/>
    <cellStyle name="Output Middle Number" xfId="183"/>
    <cellStyle name="Output Middle Percentage" xfId="184"/>
    <cellStyle name="Output Middle Title / Name" xfId="185"/>
    <cellStyle name="Output Middle Year" xfId="186"/>
    <cellStyle name="Output Sheet Title" xfId="187"/>
    <cellStyle name="Page Number" xfId="188"/>
    <cellStyle name="Percent" xfId="189"/>
    <cellStyle name="Period Title" xfId="190"/>
    <cellStyle name="Presentation Currency" xfId="191"/>
    <cellStyle name="Presentation Date" xfId="192"/>
    <cellStyle name="Presentation Heading 1" xfId="193"/>
    <cellStyle name="Presentation Heading 2" xfId="194"/>
    <cellStyle name="Presentation Heading 3" xfId="195"/>
    <cellStyle name="Presentation Heading 4" xfId="196"/>
    <cellStyle name="Presentation Hyperlink Arrow" xfId="197"/>
    <cellStyle name="Presentation Hyperlink Check" xfId="198"/>
    <cellStyle name="Presentation Hyperlink Text" xfId="199"/>
    <cellStyle name="Presentation Model Name" xfId="200"/>
    <cellStyle name="Presentation Multiple" xfId="201"/>
    <cellStyle name="Presentation Normal" xfId="202"/>
    <cellStyle name="Presentation Number" xfId="203"/>
    <cellStyle name="Presentation Percentage" xfId="204"/>
    <cellStyle name="Presentation Period Title" xfId="205"/>
    <cellStyle name="Presentation Section Number" xfId="206"/>
    <cellStyle name="Presentation Sheet Title" xfId="207"/>
    <cellStyle name="Presentation Year" xfId="208"/>
    <cellStyle name="Right Currency" xfId="209"/>
    <cellStyle name="Right Date" xfId="210"/>
    <cellStyle name="Right Multiple" xfId="211"/>
    <cellStyle name="Right Number" xfId="212"/>
    <cellStyle name="Right Percentage" xfId="213"/>
    <cellStyle name="Right Year" xfId="214"/>
    <cellStyle name="Section Number" xfId="215"/>
    <cellStyle name="Sheet Title" xfId="216"/>
    <cellStyle name="Table Head" xfId="217"/>
    <cellStyle name="Table Head Aligned" xfId="218"/>
    <cellStyle name="Table Head Blue" xfId="219"/>
    <cellStyle name="Table Head Green" xfId="220"/>
    <cellStyle name="Table Title" xfId="221"/>
    <cellStyle name="Table Units" xfId="222"/>
    <cellStyle name="Title" xfId="223"/>
    <cellStyle name="TOC 1" xfId="224"/>
    <cellStyle name="TOC 2" xfId="225"/>
    <cellStyle name="TOC 3" xfId="226"/>
    <cellStyle name="TOC 4" xfId="227"/>
    <cellStyle name="Total" xfId="228"/>
    <cellStyle name="Warning Text" xfId="2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8</xdr:row>
      <xdr:rowOff>0</xdr:rowOff>
    </xdr:from>
    <xdr:ext cx="2819400" cy="1438275"/>
    <xdr:sp>
      <xdr:nvSpPr>
        <xdr:cNvPr id="2" name="TextBox 3"/>
        <xdr:cNvSpPr txBox="1">
          <a:spLocks noChangeArrowheads="1"/>
        </xdr:cNvSpPr>
      </xdr:nvSpPr>
      <xdr:spPr>
        <a:xfrm>
          <a:off x="4152900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
If, upon opening, this file appears to contain errors (e.g. #NAME?), please ensure the following:
Go to Tools -&gt; Add-Ins (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, all versions of Excel);
Make sure 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F8:J43" sheet="PivotTable_After_Example_BA"/>
  </cacheSource>
  <cacheFields count="7">
    <cacheField name="Date">
      <sharedItems containsSemiMixedTypes="0" containsNonDate="0" containsDate="1" containsString="0" containsMixedTypes="0" count="4">
        <d v="2009-04-01T00:00:00.000"/>
        <d v="2009-04-02T00:00:00.000"/>
        <d v="2009-04-03T00:00:00.000"/>
        <d v="2009-04-04T00:00:00.000"/>
      </sharedItems>
    </cacheField>
    <cacheField name="Store">
      <sharedItems containsMixedTypes="0" count="4">
        <s v="North"/>
        <s v="East"/>
        <s v="West"/>
        <s v="South"/>
      </sharedItems>
    </cacheField>
    <cacheField name="Item">
      <sharedItems containsMixedTypes="0" count="4">
        <s v="TV"/>
        <s v="Stereo"/>
        <s v="Computer"/>
        <s v="MP3 Player"/>
      </sharedItems>
    </cacheField>
    <cacheField name="Amount Invoiced">
      <sharedItems containsSemiMixedTypes="0" containsString="0" containsMixedTypes="0" containsNumber="1"/>
    </cacheField>
    <cacheField name="Amount Paid">
      <sharedItems containsSemiMixedTypes="0" containsString="0" containsMixedTypes="0" containsNumber="1"/>
    </cacheField>
    <cacheField name="Store2">
      <sharedItems containsMixedTypes="0" count="2">
        <s v="Group1"/>
        <s v="Group2"/>
      </sharedItems>
    </cacheField>
    <cacheField name="Amount Outstanding" formula="'Amount Invoiced'-'Amount Paid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L9:R13" firstHeaderRow="1" firstDataRow="2" firstDataCol="2" rowPageCount="1" colPageCount="1"/>
  <pivotFields count="7">
    <pivotField axis="axisPage" compact="0" outline="0" subtotalTop="0" showAll="0" numFmtId="15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5">
        <item x="1"/>
        <item x="0"/>
        <item x="3"/>
        <item x="2"/>
        <item t="default"/>
      </items>
    </pivotField>
    <pivotField axis="axisCol" compact="0" outline="0" subtotalTop="0" showAll="0">
      <items count="5">
        <item x="2"/>
        <item x="3"/>
        <item x="1"/>
        <item x="0"/>
        <item t="default"/>
      </items>
    </pivotField>
    <pivotField compact="0" outline="0" subtotalTop="0" showAll="0" numFmtId="199"/>
    <pivotField compact="0" outline="0" subtotalTop="0" showAll="0" numFmtId="199"/>
    <pivotField axis="axisRow" compact="0" outline="0" subtotalTop="0" showAll="0" name="Division" defaultSubtotal="0">
      <items count="2">
        <item n="South East Division" sd="0" x="1"/>
        <item n="North West Division" sd="0" x="0"/>
      </items>
    </pivotField>
    <pivotField dataField="1" compact="0" outline="0" subtotalTop="0" showAll="0" dragToRow="0" dragToCol="0" dragToPage="0"/>
  </pivotFields>
  <rowFields count="2">
    <field x="5"/>
    <field x="1"/>
  </rowFields>
  <rowItems count="3">
    <i>
      <x/>
    </i>
    <i>
      <x v="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Sum of Amount Outstanding" fld="6" baseField="0" baseItem="0" numFmtId="199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3" max="4" width="3.83203125" style="0" customWidth="1"/>
  </cols>
  <sheetData>
    <row r="1" ht="11.25">
      <c r="A1" s="6" t="s">
        <v>2</v>
      </c>
    </row>
    <row r="9" ht="18">
      <c r="C9" s="2" t="s">
        <v>182</v>
      </c>
    </row>
    <row r="10" ht="15.75">
      <c r="C10" s="1" t="s">
        <v>185</v>
      </c>
    </row>
    <row r="11" spans="3:6" ht="11.25">
      <c r="C11" s="81" t="s">
        <v>3</v>
      </c>
      <c r="D11" s="81"/>
      <c r="E11" s="81"/>
      <c r="F11" s="81"/>
    </row>
    <row r="19" ht="11.25">
      <c r="C19" s="3" t="s">
        <v>0</v>
      </c>
    </row>
    <row r="21" ht="11.25">
      <c r="C21" s="3" t="s">
        <v>1</v>
      </c>
    </row>
    <row r="22" ht="11.25">
      <c r="C22" s="63" t="s">
        <v>171</v>
      </c>
    </row>
    <row r="24" spans="3:9" ht="11.25">
      <c r="C24" s="63" t="s">
        <v>169</v>
      </c>
      <c r="G24" s="81" t="s">
        <v>183</v>
      </c>
      <c r="H24" s="81"/>
      <c r="I24" s="81"/>
    </row>
    <row r="25" spans="3:9" ht="11.25">
      <c r="C25" s="63" t="s">
        <v>170</v>
      </c>
      <c r="G25" s="81" t="s">
        <v>184</v>
      </c>
      <c r="H25" s="81"/>
      <c r="I25" s="81"/>
    </row>
  </sheetData>
  <sheetProtection/>
  <mergeCells count="3">
    <mergeCell ref="G25:I25"/>
    <mergeCell ref="C11:F11"/>
    <mergeCell ref="G24:I24"/>
  </mergeCells>
  <hyperlinks>
    <hyperlink ref="G24" r:id="rId1" display="liam.bastick@sumproduct.com"/>
    <hyperlink ref="G25" r:id="rId2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3.83203125" defaultRowHeight="11.25"/>
  <cols>
    <col min="2" max="2" width="3.83203125" style="0" customWidth="1"/>
    <col min="3" max="3" width="30.83203125" style="0" customWidth="1"/>
    <col min="5" max="5" width="15.83203125" style="0" customWidth="1"/>
    <col min="7" max="7" width="30.83203125" style="0" customWidth="1"/>
    <col min="9" max="9" width="15.83203125" style="0" customWidth="1"/>
    <col min="11" max="11" width="30.83203125" style="0" customWidth="1"/>
    <col min="13" max="13" width="20.83203125" style="0" customWidth="1"/>
    <col min="15" max="15" width="30.83203125" style="0" customWidth="1"/>
    <col min="17" max="17" width="30.83203125" style="0" customWidth="1"/>
    <col min="19" max="19" width="30.83203125" style="0" customWidth="1"/>
    <col min="21" max="21" width="30.83203125" style="0" customWidth="1"/>
    <col min="23" max="23" width="30.83203125" style="0" customWidth="1"/>
    <col min="25" max="25" width="30.83203125" style="0" customWidth="1"/>
    <col min="27" max="27" width="30.83203125" style="0" customWidth="1"/>
    <col min="29" max="29" width="30.83203125" style="0" customWidth="1"/>
    <col min="31" max="31" width="30.83203125" style="0" customWidth="1"/>
    <col min="33" max="33" width="30.83203125" style="0" customWidth="1"/>
    <col min="35" max="35" width="30.83203125" style="0" customWidth="1"/>
    <col min="37" max="37" width="30.83203125" style="0" customWidth="1"/>
    <col min="39" max="39" width="30.83203125" style="0" customWidth="1"/>
    <col min="41" max="41" width="30.83203125" style="0" customWidth="1"/>
    <col min="43" max="43" width="30.83203125" style="0" customWidth="1"/>
    <col min="45" max="45" width="30.83203125" style="0" customWidth="1"/>
    <col min="47" max="47" width="30.83203125" style="0" customWidth="1"/>
    <col min="49" max="49" width="30.83203125" style="0" customWidth="1"/>
    <col min="51" max="51" width="30.83203125" style="0" customWidth="1"/>
    <col min="53" max="53" width="30.83203125" style="0" customWidth="1"/>
    <col min="55" max="55" width="30.83203125" style="0" customWidth="1"/>
    <col min="57" max="57" width="30.83203125" style="0" customWidth="1"/>
    <col min="59" max="59" width="30.83203125" style="0" customWidth="1"/>
    <col min="61" max="61" width="30.83203125" style="0" customWidth="1"/>
    <col min="63" max="63" width="30.83203125" style="0" customWidth="1"/>
    <col min="65" max="65" width="30.83203125" style="0" customWidth="1"/>
    <col min="67" max="67" width="30.83203125" style="0" customWidth="1"/>
    <col min="69" max="69" width="30.83203125" style="0" customWidth="1"/>
    <col min="71" max="71" width="30.83203125" style="0" customWidth="1"/>
    <col min="73" max="73" width="30.83203125" style="0" customWidth="1"/>
    <col min="75" max="75" width="30.83203125" style="0" customWidth="1"/>
    <col min="77" max="77" width="30.83203125" style="0" customWidth="1"/>
    <col min="79" max="79" width="30.83203125" style="0" customWidth="1"/>
    <col min="81" max="81" width="30.83203125" style="0" customWidth="1"/>
    <col min="83" max="83" width="30.83203125" style="0" customWidth="1"/>
    <col min="85" max="85" width="30.83203125" style="0" customWidth="1"/>
    <col min="87" max="87" width="30.83203125" style="0" customWidth="1"/>
    <col min="89" max="89" width="30.83203125" style="0" customWidth="1"/>
    <col min="91" max="91" width="30.83203125" style="0" customWidth="1"/>
    <col min="93" max="93" width="30.83203125" style="0" customWidth="1"/>
    <col min="95" max="95" width="30.83203125" style="0" customWidth="1"/>
    <col min="97" max="97" width="30.83203125" style="0" customWidth="1"/>
    <col min="99" max="99" width="30.83203125" style="0" customWidth="1"/>
    <col min="101" max="101" width="30.83203125" style="0" customWidth="1"/>
    <col min="103" max="103" width="30.83203125" style="0" customWidth="1"/>
    <col min="105" max="105" width="30.83203125" style="0" customWidth="1"/>
    <col min="107" max="107" width="30.83203125" style="0" customWidth="1"/>
    <col min="109" max="109" width="30.83203125" style="0" customWidth="1"/>
    <col min="111" max="111" width="30.83203125" style="0" customWidth="1"/>
    <col min="113" max="113" width="30.83203125" style="0" customWidth="1"/>
    <col min="115" max="115" width="30.83203125" style="0" customWidth="1"/>
    <col min="117" max="117" width="30.83203125" style="0" customWidth="1"/>
    <col min="119" max="119" width="30.83203125" style="0" customWidth="1"/>
    <col min="121" max="121" width="30.83203125" style="0" customWidth="1"/>
    <col min="123" max="123" width="30.83203125" style="0" customWidth="1"/>
    <col min="125" max="125" width="30.83203125" style="0" customWidth="1"/>
    <col min="127" max="127" width="30.83203125" style="0" customWidth="1"/>
    <col min="129" max="129" width="30.83203125" style="0" customWidth="1"/>
    <col min="131" max="131" width="30.83203125" style="0" customWidth="1"/>
    <col min="133" max="133" width="30.83203125" style="0" customWidth="1"/>
    <col min="135" max="135" width="30.83203125" style="0" customWidth="1"/>
    <col min="137" max="137" width="30.83203125" style="0" customWidth="1"/>
    <col min="139" max="139" width="30.83203125" style="0" customWidth="1"/>
    <col min="141" max="141" width="30.83203125" style="0" customWidth="1"/>
    <col min="143" max="143" width="30.83203125" style="0" customWidth="1"/>
    <col min="145" max="145" width="30.83203125" style="0" customWidth="1"/>
    <col min="147" max="147" width="30.83203125" style="0" customWidth="1"/>
    <col min="149" max="149" width="30.83203125" style="0" customWidth="1"/>
    <col min="151" max="151" width="30.83203125" style="0" customWidth="1"/>
    <col min="153" max="153" width="30.83203125" style="0" customWidth="1"/>
    <col min="155" max="155" width="30.83203125" style="0" customWidth="1"/>
    <col min="157" max="157" width="30.83203125" style="0" customWidth="1"/>
    <col min="159" max="159" width="30.83203125" style="0" customWidth="1"/>
    <col min="161" max="161" width="30.83203125" style="0" customWidth="1"/>
    <col min="163" max="163" width="30.83203125" style="0" customWidth="1"/>
    <col min="165" max="165" width="30.83203125" style="0" customWidth="1"/>
    <col min="167" max="167" width="30.83203125" style="0" customWidth="1"/>
    <col min="169" max="169" width="30.83203125" style="0" customWidth="1"/>
    <col min="171" max="171" width="30.83203125" style="0" customWidth="1"/>
    <col min="173" max="173" width="30.83203125" style="0" customWidth="1"/>
    <col min="175" max="175" width="30.83203125" style="0" customWidth="1"/>
    <col min="177" max="177" width="30.83203125" style="0" customWidth="1"/>
    <col min="179" max="179" width="30.83203125" style="0" customWidth="1"/>
    <col min="181" max="181" width="30.83203125" style="0" customWidth="1"/>
    <col min="183" max="183" width="30.83203125" style="0" customWidth="1"/>
    <col min="185" max="185" width="30.83203125" style="0" customWidth="1"/>
    <col min="187" max="187" width="30.83203125" style="0" customWidth="1"/>
    <col min="189" max="189" width="30.83203125" style="0" customWidth="1"/>
    <col min="191" max="191" width="30.83203125" style="0" customWidth="1"/>
    <col min="193" max="193" width="30.83203125" style="0" customWidth="1"/>
    <col min="195" max="195" width="30.83203125" style="0" customWidth="1"/>
    <col min="197" max="197" width="30.83203125" style="0" customWidth="1"/>
    <col min="199" max="199" width="30.83203125" style="0" customWidth="1"/>
    <col min="201" max="201" width="30.83203125" style="0" customWidth="1"/>
    <col min="203" max="203" width="30.83203125" style="0" customWidth="1"/>
    <col min="205" max="205" width="30.83203125" style="0" customWidth="1"/>
    <col min="207" max="207" width="30.83203125" style="0" customWidth="1"/>
    <col min="209" max="209" width="30.83203125" style="0" customWidth="1"/>
    <col min="211" max="211" width="30.83203125" style="0" customWidth="1"/>
    <col min="213" max="213" width="30.83203125" style="0" customWidth="1"/>
    <col min="215" max="215" width="30.83203125" style="0" customWidth="1"/>
    <col min="217" max="217" width="30.83203125" style="0" customWidth="1"/>
    <col min="219" max="219" width="30.83203125" style="0" customWidth="1"/>
    <col min="221" max="221" width="30.83203125" style="0" customWidth="1"/>
    <col min="223" max="223" width="30.83203125" style="0" customWidth="1"/>
    <col min="225" max="225" width="30.83203125" style="0" customWidth="1"/>
    <col min="227" max="227" width="30.83203125" style="0" customWidth="1"/>
    <col min="229" max="229" width="30.83203125" style="0" customWidth="1"/>
    <col min="231" max="231" width="30.83203125" style="0" customWidth="1"/>
    <col min="233" max="233" width="30.83203125" style="0" customWidth="1"/>
    <col min="235" max="235" width="30.83203125" style="0" customWidth="1"/>
    <col min="237" max="237" width="30.83203125" style="0" customWidth="1"/>
    <col min="239" max="239" width="30.83203125" style="0" customWidth="1"/>
    <col min="241" max="241" width="30.83203125" style="0" customWidth="1"/>
    <col min="243" max="243" width="30.83203125" style="0" customWidth="1"/>
    <col min="245" max="245" width="30.83203125" style="0" customWidth="1"/>
    <col min="247" max="247" width="30.83203125" style="0" customWidth="1"/>
    <col min="249" max="249" width="30.83203125" style="0" customWidth="1"/>
    <col min="251" max="251" width="30.83203125" style="0" customWidth="1"/>
    <col min="253" max="253" width="30.83203125" style="0" customWidth="1"/>
    <col min="255" max="255" width="30.83203125" style="0" customWidth="1"/>
  </cols>
  <sheetData>
    <row r="1" spans="1:2" ht="18">
      <c r="A1" s="6" t="s">
        <v>115</v>
      </c>
      <c r="B1" s="2" t="s">
        <v>9</v>
      </c>
    </row>
    <row r="2" ht="15.75">
      <c r="B2" s="5" t="str">
        <f>Model_Name</f>
        <v>PivotTables Examples</v>
      </c>
    </row>
    <row r="3" spans="2:3" ht="11.25">
      <c r="B3" s="81" t="s">
        <v>3</v>
      </c>
      <c r="C3" s="81"/>
    </row>
    <row r="4" spans="1:3" ht="12.75">
      <c r="A4" s="8" t="s">
        <v>6</v>
      </c>
      <c r="B4" s="11" t="s">
        <v>10</v>
      </c>
      <c r="C4" s="12"/>
    </row>
    <row r="5" ht="11.25">
      <c r="B5" s="7"/>
    </row>
    <row r="7" spans="2:13" ht="12.75">
      <c r="B7" s="9" t="s">
        <v>12</v>
      </c>
      <c r="E7" s="9" t="s">
        <v>13</v>
      </c>
      <c r="F7" s="9" t="s">
        <v>57</v>
      </c>
      <c r="I7" s="9" t="s">
        <v>13</v>
      </c>
      <c r="J7" s="9" t="s">
        <v>88</v>
      </c>
      <c r="M7" s="9" t="s">
        <v>13</v>
      </c>
    </row>
    <row r="9" spans="3:13" ht="11.25">
      <c r="C9" s="13" t="s">
        <v>14</v>
      </c>
      <c r="E9" s="4" t="s">
        <v>15</v>
      </c>
      <c r="G9" s="13" t="s">
        <v>58</v>
      </c>
      <c r="I9" s="4" t="s">
        <v>59</v>
      </c>
      <c r="K9" s="13" t="s">
        <v>89</v>
      </c>
      <c r="M9" s="4" t="s">
        <v>90</v>
      </c>
    </row>
    <row r="10" spans="3:13" ht="11.25">
      <c r="C10" s="14" t="s">
        <v>16</v>
      </c>
      <c r="E10" s="4" t="s">
        <v>17</v>
      </c>
      <c r="G10" s="14" t="s">
        <v>60</v>
      </c>
      <c r="I10" s="4" t="s">
        <v>61</v>
      </c>
      <c r="K10" s="14" t="s">
        <v>91</v>
      </c>
      <c r="M10" s="4" t="s">
        <v>92</v>
      </c>
    </row>
    <row r="11" spans="3:13" ht="11.25">
      <c r="C11" s="14" t="s">
        <v>18</v>
      </c>
      <c r="E11" s="4" t="s">
        <v>19</v>
      </c>
      <c r="G11" s="14" t="s">
        <v>62</v>
      </c>
      <c r="I11" s="4" t="s">
        <v>63</v>
      </c>
      <c r="K11" s="14" t="s">
        <v>93</v>
      </c>
      <c r="M11" s="4" t="s">
        <v>94</v>
      </c>
    </row>
    <row r="12" spans="3:13" ht="11.25">
      <c r="C12" s="14" t="s">
        <v>20</v>
      </c>
      <c r="E12" s="4" t="s">
        <v>21</v>
      </c>
      <c r="G12" s="14" t="s">
        <v>64</v>
      </c>
      <c r="I12" s="4" t="s">
        <v>65</v>
      </c>
      <c r="K12" s="14" t="s">
        <v>95</v>
      </c>
      <c r="M12" s="4" t="s">
        <v>96</v>
      </c>
    </row>
    <row r="13" spans="3:13" ht="11.25">
      <c r="C13" s="14" t="s">
        <v>22</v>
      </c>
      <c r="E13" s="4" t="s">
        <v>23</v>
      </c>
      <c r="G13" s="14" t="s">
        <v>66</v>
      </c>
      <c r="I13" s="4" t="s">
        <v>67</v>
      </c>
      <c r="K13" s="14" t="s">
        <v>97</v>
      </c>
      <c r="M13" s="4" t="s">
        <v>98</v>
      </c>
    </row>
    <row r="14" spans="3:5" ht="11.25">
      <c r="C14" s="14" t="s">
        <v>24</v>
      </c>
      <c r="E14" s="4" t="s">
        <v>24</v>
      </c>
    </row>
    <row r="15" spans="3:5" ht="11.25">
      <c r="C15" s="14" t="s">
        <v>25</v>
      </c>
      <c r="E15" s="4" t="s">
        <v>26</v>
      </c>
    </row>
    <row r="16" spans="3:13" ht="12.75">
      <c r="C16" s="14" t="s">
        <v>27</v>
      </c>
      <c r="E16" s="4" t="s">
        <v>28</v>
      </c>
      <c r="F16" s="9" t="s">
        <v>68</v>
      </c>
      <c r="I16" s="9" t="s">
        <v>13</v>
      </c>
      <c r="J16" s="9" t="s">
        <v>99</v>
      </c>
      <c r="M16" s="9" t="s">
        <v>13</v>
      </c>
    </row>
    <row r="17" spans="3:5" ht="11.25">
      <c r="C17" s="14" t="s">
        <v>29</v>
      </c>
      <c r="E17" s="4" t="s">
        <v>30</v>
      </c>
    </row>
    <row r="18" spans="3:13" ht="11.25">
      <c r="C18" s="14" t="s">
        <v>31</v>
      </c>
      <c r="E18" s="4" t="s">
        <v>32</v>
      </c>
      <c r="G18" s="13" t="s">
        <v>69</v>
      </c>
      <c r="I18" s="4" t="s">
        <v>70</v>
      </c>
      <c r="K18" s="13" t="s">
        <v>100</v>
      </c>
      <c r="M18" s="4"/>
    </row>
    <row r="19" spans="3:13" ht="11.25">
      <c r="C19" s="14" t="s">
        <v>33</v>
      </c>
      <c r="E19" s="4" t="s">
        <v>34</v>
      </c>
      <c r="G19" s="14" t="s">
        <v>71</v>
      </c>
      <c r="I19" s="4" t="s">
        <v>72</v>
      </c>
      <c r="K19" s="15">
        <v>60</v>
      </c>
      <c r="M19" s="4" t="s">
        <v>101</v>
      </c>
    </row>
    <row r="20" spans="3:13" ht="11.25">
      <c r="C20" s="14" t="s">
        <v>35</v>
      </c>
      <c r="E20" s="4" t="s">
        <v>36</v>
      </c>
      <c r="G20" s="14" t="s">
        <v>51</v>
      </c>
      <c r="I20" s="4" t="s">
        <v>73</v>
      </c>
      <c r="K20" s="15">
        <v>60</v>
      </c>
      <c r="M20" s="4" t="s">
        <v>102</v>
      </c>
    </row>
    <row r="21" spans="3:13" ht="11.25">
      <c r="C21" s="14" t="s">
        <v>37</v>
      </c>
      <c r="E21" s="4" t="s">
        <v>38</v>
      </c>
      <c r="G21" s="14" t="s">
        <v>40</v>
      </c>
      <c r="I21" s="4" t="s">
        <v>74</v>
      </c>
      <c r="K21" s="15">
        <v>24</v>
      </c>
      <c r="M21" s="4" t="s">
        <v>103</v>
      </c>
    </row>
    <row r="22" spans="7:13" ht="11.25">
      <c r="G22" s="14" t="s">
        <v>14</v>
      </c>
      <c r="I22" s="4" t="s">
        <v>75</v>
      </c>
      <c r="K22" s="15">
        <v>7</v>
      </c>
      <c r="M22" s="4" t="s">
        <v>104</v>
      </c>
    </row>
    <row r="23" spans="11:13" ht="11.25">
      <c r="K23" s="15">
        <v>52</v>
      </c>
      <c r="M23" s="4" t="s">
        <v>105</v>
      </c>
    </row>
    <row r="24" spans="2:13" ht="12.75">
      <c r="B24" s="9" t="s">
        <v>39</v>
      </c>
      <c r="E24" s="9" t="s">
        <v>13</v>
      </c>
      <c r="K24" s="15">
        <v>3</v>
      </c>
      <c r="M24" s="4" t="s">
        <v>106</v>
      </c>
    </row>
    <row r="25" spans="6:13" ht="12.75">
      <c r="F25" s="9" t="s">
        <v>76</v>
      </c>
      <c r="I25" s="9" t="s">
        <v>13</v>
      </c>
      <c r="K25" s="15">
        <v>6</v>
      </c>
      <c r="M25" s="4" t="s">
        <v>107</v>
      </c>
    </row>
    <row r="26" spans="3:5" ht="11.25">
      <c r="C26" s="13" t="s">
        <v>40</v>
      </c>
      <c r="E26" s="4" t="s">
        <v>41</v>
      </c>
    </row>
    <row r="27" spans="3:9" ht="11.25">
      <c r="C27" s="14" t="s">
        <v>42</v>
      </c>
      <c r="E27" s="4" t="s">
        <v>43</v>
      </c>
      <c r="G27" s="13" t="s">
        <v>77</v>
      </c>
      <c r="I27" s="4" t="s">
        <v>78</v>
      </c>
    </row>
    <row r="28" spans="3:13" ht="12.75">
      <c r="C28" s="14" t="s">
        <v>44</v>
      </c>
      <c r="E28" s="4" t="s">
        <v>45</v>
      </c>
      <c r="G28" s="15">
        <v>1</v>
      </c>
      <c r="I28" s="4" t="s">
        <v>79</v>
      </c>
      <c r="J28" s="9" t="s">
        <v>108</v>
      </c>
      <c r="M28" s="9" t="s">
        <v>13</v>
      </c>
    </row>
    <row r="29" spans="3:9" ht="11.25">
      <c r="C29" s="14" t="s">
        <v>46</v>
      </c>
      <c r="E29" s="4" t="s">
        <v>47</v>
      </c>
      <c r="G29" s="15">
        <v>2</v>
      </c>
      <c r="I29" s="4" t="s">
        <v>80</v>
      </c>
    </row>
    <row r="30" spans="3:13" ht="11.25">
      <c r="C30" s="14" t="s">
        <v>48</v>
      </c>
      <c r="E30" s="4" t="s">
        <v>49</v>
      </c>
      <c r="G30" s="15">
        <v>4</v>
      </c>
      <c r="I30" s="4" t="s">
        <v>81</v>
      </c>
      <c r="K30" s="13" t="s">
        <v>109</v>
      </c>
      <c r="M30" s="4"/>
    </row>
    <row r="31" spans="7:13" ht="11.25">
      <c r="G31" s="15">
        <v>12</v>
      </c>
      <c r="I31" s="4" t="s">
        <v>82</v>
      </c>
      <c r="K31" s="15">
        <v>10</v>
      </c>
      <c r="M31" s="4" t="s">
        <v>110</v>
      </c>
    </row>
    <row r="32" spans="11:13" ht="11.25">
      <c r="K32" s="15">
        <v>100</v>
      </c>
      <c r="M32" s="4" t="s">
        <v>111</v>
      </c>
    </row>
    <row r="33" spans="2:13" ht="12.75">
      <c r="B33" s="9" t="s">
        <v>50</v>
      </c>
      <c r="E33" s="9" t="s">
        <v>13</v>
      </c>
      <c r="K33" s="15">
        <v>1000</v>
      </c>
      <c r="M33" s="4" t="s">
        <v>112</v>
      </c>
    </row>
    <row r="34" spans="6:13" ht="12.75">
      <c r="F34" s="9" t="s">
        <v>83</v>
      </c>
      <c r="I34" s="9" t="s">
        <v>13</v>
      </c>
      <c r="K34" s="15">
        <v>1000000</v>
      </c>
      <c r="M34" s="4" t="s">
        <v>113</v>
      </c>
    </row>
    <row r="35" spans="3:13" ht="11.25">
      <c r="C35" s="13" t="s">
        <v>51</v>
      </c>
      <c r="E35" s="4" t="s">
        <v>52</v>
      </c>
      <c r="K35" s="15">
        <v>1000000000</v>
      </c>
      <c r="M35" s="4" t="s">
        <v>114</v>
      </c>
    </row>
    <row r="36" spans="3:9" ht="11.25">
      <c r="C36" s="14" t="s">
        <v>53</v>
      </c>
      <c r="E36" s="4" t="s">
        <v>54</v>
      </c>
      <c r="G36" s="13" t="s">
        <v>84</v>
      </c>
      <c r="I36" s="4" t="s">
        <v>85</v>
      </c>
    </row>
    <row r="37" spans="3:9" ht="11.25">
      <c r="C37" s="14" t="s">
        <v>55</v>
      </c>
      <c r="E37" s="4" t="s">
        <v>56</v>
      </c>
      <c r="G37" s="14" t="s">
        <v>86</v>
      </c>
      <c r="I37" s="4" t="s">
        <v>86</v>
      </c>
    </row>
    <row r="38" spans="7:9" ht="11.25">
      <c r="G38" s="14" t="s">
        <v>87</v>
      </c>
      <c r="I38" s="4" t="s">
        <v>87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Lookup_SC!A1" tooltip="Go to Previous Sheet" display="Lookup_SC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scale="98" r:id="rId1"/>
  <headerFooter alignWithMargins="0">
    <oddFooter>&amp;L&amp;"Arial,Bold"&amp;7&amp;F
&amp;A
Printed: &amp;T on &amp;D&amp;C&amp;"Arial,Bold"&amp;10Page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0" style="0" hidden="1" customWidth="1"/>
    <col min="6" max="6" width="2.66015625" style="0" customWidth="1"/>
    <col min="7" max="7" width="0" style="0" hidden="1" customWidth="1"/>
    <col min="17" max="17" width="9.3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PivotTables Examples</v>
      </c>
    </row>
    <row r="3" spans="2:9" ht="11.25">
      <c r="B3" s="81" t="s">
        <v>5</v>
      </c>
      <c r="C3" s="81"/>
      <c r="D3" s="81"/>
      <c r="E3" s="81"/>
      <c r="F3" s="81"/>
      <c r="G3" s="81"/>
      <c r="H3" s="81"/>
      <c r="I3" s="81"/>
    </row>
    <row r="6" spans="1:17" s="51" customFormat="1" ht="12.75">
      <c r="A6" s="50" t="s">
        <v>6</v>
      </c>
      <c r="B6" s="52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53" t="s">
        <v>152</v>
      </c>
    </row>
    <row r="7" ht="11.25">
      <c r="B7" s="7"/>
    </row>
    <row r="8" spans="2:17" ht="18.75" customHeight="1">
      <c r="B8" s="84">
        <v>1</v>
      </c>
      <c r="C8" s="84"/>
      <c r="D8" s="85" t="str">
        <f>Assumptions_SC!C9</f>
        <v>Pivot Table Example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0">
        <v>3</v>
      </c>
    </row>
    <row r="9" spans="6:17" s="54" customFormat="1" ht="11.25" outlineLevel="1">
      <c r="F9" s="82" t="s">
        <v>149</v>
      </c>
      <c r="G9" s="82"/>
      <c r="H9" s="83" t="str">
        <f>PivotTable_Before_Example_BA!B1</f>
        <v>PivotTable Example - BEFORE</v>
      </c>
      <c r="I9" s="83"/>
      <c r="J9" s="83"/>
      <c r="K9" s="83"/>
      <c r="L9" s="83"/>
      <c r="M9" s="83"/>
      <c r="N9" s="83"/>
      <c r="O9" s="83"/>
      <c r="P9" s="83"/>
      <c r="Q9" s="55">
        <v>4</v>
      </c>
    </row>
    <row r="10" spans="6:17" s="54" customFormat="1" ht="11.25" outlineLevel="1">
      <c r="F10" s="82" t="s">
        <v>181</v>
      </c>
      <c r="G10" s="82"/>
      <c r="H10" s="83" t="str">
        <f>PivotTable_After_Example_BA!B1</f>
        <v>PivotTable Example - AFTER</v>
      </c>
      <c r="I10" s="83"/>
      <c r="J10" s="83"/>
      <c r="K10" s="83"/>
      <c r="L10" s="83"/>
      <c r="M10" s="83"/>
      <c r="N10" s="83"/>
      <c r="O10" s="83"/>
      <c r="P10" s="83"/>
      <c r="Q10" s="55">
        <v>5</v>
      </c>
    </row>
    <row r="12" spans="2:17" ht="12">
      <c r="B12" s="62" t="s">
        <v>153</v>
      </c>
      <c r="Q12" s="56">
        <v>5</v>
      </c>
    </row>
  </sheetData>
  <sheetProtection/>
  <mergeCells count="7">
    <mergeCell ref="F9:G9"/>
    <mergeCell ref="H9:P9"/>
    <mergeCell ref="F10:G10"/>
    <mergeCell ref="H10:P10"/>
    <mergeCell ref="B8:C8"/>
    <mergeCell ref="D8:P8"/>
    <mergeCell ref="B3:I3"/>
  </mergeCells>
  <hyperlinks>
    <hyperlink ref="B8" location="'Assumptions_SC'!A1" tooltip="Go to Pivot Table Example" display="'Assumptions_SC'!A1"/>
    <hyperlink ref="D8" location="'Assumptions_SC'!A1" tooltip="Go to Pivot Table Example" display="'Assumptions_SC'!A1"/>
    <hyperlink ref="F9" location="'PivotTable_Before_Example_BA'!A1" tooltip="Go to PivotTable Example - BEFORE" display="'PivotTable_Before_Example_BA'!A1"/>
    <hyperlink ref="H9" location="'PivotTable_Before_Example_BA'!A1" tooltip="Go to PivotTable Example - BEFORE" display="'PivotTable_Before_Example_BA'!A1"/>
    <hyperlink ref="F10" location="'PivotTable_After_Example_BA'!A1" tooltip="Go to PivotTable Example - AFTER" display="'PivotTable_After_Example_BA'!A1"/>
    <hyperlink ref="H10" location="'PivotTable_After_Example_BA'!A1" tooltip="Go to PivotTable Example - AFTER" display="'PivotTable_After_Example_BA'!A1"/>
    <hyperlink ref="Q8" location="'Assumptions_SC'!A1" tooltip="Go to Pivot Table Example" display="'Assumptions_SC'!A1"/>
    <hyperlink ref="Q9" location="'PivotTable_Before_Example_BA'!A1" tooltip="Go to PivotTable Example - BEFORE" display="'PivotTable_Before_Example_BA'!A1"/>
    <hyperlink ref="Q10" location="'PivotTable_After_Example_BA'!A1" tooltip="Go to PivotTable Example - AFTER" display="'PivotTable_After_Example_BA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3" max="4" width="3.83203125" style="0" customWidth="1"/>
  </cols>
  <sheetData>
    <row r="1" ht="11.25">
      <c r="A1" s="6" t="s">
        <v>134</v>
      </c>
    </row>
    <row r="9" ht="18">
      <c r="C9" s="2" t="s">
        <v>155</v>
      </c>
    </row>
    <row r="10" ht="16.5">
      <c r="C10" s="34" t="s">
        <v>180</v>
      </c>
    </row>
    <row r="11" ht="15.75">
      <c r="C11" s="5" t="str">
        <f>Model_Name</f>
        <v>PivotTables Examples</v>
      </c>
    </row>
    <row r="12" spans="3:6" ht="11.25">
      <c r="C12" s="81" t="s">
        <v>3</v>
      </c>
      <c r="D12" s="81"/>
      <c r="E12" s="81"/>
      <c r="F12" s="81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172</v>
      </c>
    </row>
    <row r="19" ht="11.25">
      <c r="C19" s="4" t="s">
        <v>173</v>
      </c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PivotTable_Before_Example_BA'!A1" tooltip="Go to Next Sheet" display="'PivotTable_Before_Example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10.83203125" defaultRowHeight="11.25"/>
  <cols>
    <col min="1" max="5" width="3.83203125" style="16" customWidth="1"/>
    <col min="6" max="7" width="10.83203125" style="16" customWidth="1"/>
    <col min="8" max="9" width="20.83203125" style="16" customWidth="1"/>
    <col min="10" max="16384" width="10.83203125" style="16" customWidth="1"/>
  </cols>
  <sheetData>
    <row r="1" spans="1:2" ht="18">
      <c r="A1" s="35" t="s">
        <v>129</v>
      </c>
      <c r="B1" s="18" t="s">
        <v>116</v>
      </c>
    </row>
    <row r="2" ht="15.75">
      <c r="B2" s="17" t="str">
        <f>Model_Name</f>
        <v>PivotTables Examples</v>
      </c>
    </row>
    <row r="3" spans="2:6" ht="11.25">
      <c r="B3" s="86" t="s">
        <v>3</v>
      </c>
      <c r="C3" s="86"/>
      <c r="D3" s="86"/>
      <c r="E3" s="86"/>
      <c r="F3" s="86"/>
    </row>
    <row r="4" spans="1:6" ht="12.75">
      <c r="A4" s="20" t="s">
        <v>6</v>
      </c>
      <c r="B4" s="21" t="s">
        <v>10</v>
      </c>
      <c r="C4" s="22" t="s">
        <v>11</v>
      </c>
      <c r="F4" s="23"/>
    </row>
    <row r="5" ht="11.25">
      <c r="B5" s="19"/>
    </row>
    <row r="7" ht="12.75">
      <c r="B7" s="24" t="s">
        <v>116</v>
      </c>
    </row>
    <row r="9" spans="3:8" ht="11.25">
      <c r="C9" s="25" t="s">
        <v>117</v>
      </c>
      <c r="H9" s="26" t="s">
        <v>125</v>
      </c>
    </row>
    <row r="10" spans="3:8" ht="15.75" customHeight="1">
      <c r="C10" s="25" t="s">
        <v>58</v>
      </c>
      <c r="H10" s="27">
        <v>1</v>
      </c>
    </row>
    <row r="11" spans="3:8" ht="15.75" customHeight="1" thickBot="1">
      <c r="C11" s="25" t="s">
        <v>118</v>
      </c>
      <c r="H11" s="27">
        <v>12</v>
      </c>
    </row>
    <row r="12" spans="3:8" ht="12" thickBot="1">
      <c r="C12" s="25" t="s">
        <v>119</v>
      </c>
      <c r="H12" s="28">
        <v>38718</v>
      </c>
    </row>
    <row r="13" spans="3:8" ht="11.25">
      <c r="C13" s="25" t="s">
        <v>120</v>
      </c>
      <c r="H13" s="29">
        <v>20</v>
      </c>
    </row>
    <row r="14" spans="3:8" ht="11.25">
      <c r="C14" s="25" t="s">
        <v>121</v>
      </c>
      <c r="H14" s="30" t="str">
        <f>INDEX(LU_Mths,MONTH(Model_Start_Date)+MOD(DD_Fin_YE_Mth-MONTH(Model_Start_Date),CHOOSE(DD_Model_Per_Type,Mths_In_Yr,Mths_In_Half_Yr,Mths_In_Qtr,1))-(MONTH(Model_Start_Date)+MOD(DD_Fin_YE_Mth-MONTH(Model_Start_Date),CHOOSE(DD_Model_Per_Type,Mths_In_Yr,Mths_In_Half_Yr,Mths_In_Qtr,1))&gt;Mths_In_Yr)*Mths_In_Yr)</f>
        <v>December</v>
      </c>
    </row>
    <row r="15" spans="3:8" ht="11.25">
      <c r="C15" s="25" t="s">
        <v>122</v>
      </c>
      <c r="H15" s="31">
        <f>EOMONTH(DATE(YEAR(Model_Start_Date)+1*(MONTH(Model_Start_Date)&gt;MATCH(Per_1_End_Mth,LU_Mths,0)),MATCH(Per_1_End_Mth,LU_Mths,0),1),0)</f>
        <v>39082</v>
      </c>
    </row>
    <row r="16" spans="3:8" ht="11.25">
      <c r="C16" s="25" t="s">
        <v>123</v>
      </c>
      <c r="H16" s="32" t="str">
        <f>CHOOSE(DD_Model_Per_Type,Yr_Name,IF(MONTH(Per_1_End_Date)=DD_Fin_YE_Mth,Half_2,Half_1),IF(MONTH(Per_1_End_Date)=DD_Fin_YE_Mth,Qtr_4,IF(ABS(MONTH(Per_1_End_Date)-DD_Fin_YE_Mth)=Mths_In_Half_Yr,Qtr_2,IF(OR(MONTH(Per_1_End_Date)-DD_Fin_YE_Mth=-Mths_In_Qtr,MONTH(Per_1_End_Date)-DD_Fin_YE_Mth=3*Mths_In_Qtr),Qtr_3,Qtr_1))),"M"&amp;MONTH(Per_1_End_Date)-DD_Fin_YE_Mth+(DD_Fin_YE_Mth&gt;=MONTH(Per_1_End_Date))*Mths_In_Yr)</f>
        <v>Year</v>
      </c>
    </row>
    <row r="17" spans="3:8" ht="15.75" customHeight="1">
      <c r="C17" s="25" t="s">
        <v>124</v>
      </c>
      <c r="H17" s="27">
        <v>2</v>
      </c>
    </row>
    <row r="18" ht="11.25"/>
    <row r="20" ht="11.25">
      <c r="B20" s="25" t="s">
        <v>126</v>
      </c>
    </row>
    <row r="21" spans="2:11" ht="11.25">
      <c r="B21" s="33">
        <v>1</v>
      </c>
      <c r="C21" s="87" t="s">
        <v>127</v>
      </c>
      <c r="D21" s="87"/>
      <c r="E21" s="87"/>
      <c r="F21" s="87"/>
      <c r="G21" s="87"/>
      <c r="H21" s="87"/>
      <c r="I21" s="87"/>
      <c r="J21" s="87"/>
      <c r="K21" s="87"/>
    </row>
    <row r="22" spans="3:11" ht="11.25">
      <c r="C22" s="87"/>
      <c r="D22" s="87"/>
      <c r="E22" s="87"/>
      <c r="F22" s="87"/>
      <c r="G22" s="87"/>
      <c r="H22" s="87"/>
      <c r="I22" s="87"/>
      <c r="J22" s="87"/>
      <c r="K22" s="87"/>
    </row>
    <row r="23" spans="2:11" ht="11.25">
      <c r="B23" s="33">
        <v>2</v>
      </c>
      <c r="C23" s="87" t="s">
        <v>128</v>
      </c>
      <c r="D23" s="87"/>
      <c r="E23" s="87"/>
      <c r="F23" s="87"/>
      <c r="G23" s="87"/>
      <c r="H23" s="87"/>
      <c r="I23" s="87"/>
      <c r="J23" s="87"/>
      <c r="K23" s="87"/>
    </row>
    <row r="24" spans="3:11" ht="11.25">
      <c r="C24" s="87"/>
      <c r="D24" s="87"/>
      <c r="E24" s="87"/>
      <c r="F24" s="87"/>
      <c r="G24" s="87"/>
      <c r="H24" s="87"/>
      <c r="I24" s="87"/>
      <c r="J24" s="87"/>
      <c r="K24" s="87"/>
    </row>
  </sheetData>
  <sheetProtection/>
  <mergeCells count="3">
    <mergeCell ref="B3:F3"/>
    <mergeCell ref="C21:K22"/>
    <mergeCell ref="C23:K24"/>
  </mergeCells>
  <dataValidations count="5">
    <dataValidation type="whole" showErrorMessage="1" errorTitle="Drop Down Box Cell Link" error="The value in a drop down box cell link must be a whole number within the control's lookup range rows." sqref="H10">
      <formula1>1</formula1>
      <formula2>ROWS(LU_Pers)</formula2>
    </dataValidation>
    <dataValidation type="whole" showErrorMessage="1" errorTitle="Drop Down Box Cell Link" error="The value in a drop down box cell link must be a whole number within the control's lookup range rows." sqref="H11">
      <formula1>1</formula1>
      <formula2>ROWS(LU_Mths)</formula2>
    </dataValidation>
    <dataValidation type="date" showInputMessage="1" showErrorMessage="1" promptTitle="Model Start Date" prompt="Enter the Model Start Date assumption here." errorTitle="Model Start Date" error="The entered Model Start Date assumption must be a valid date. For assistance, search for &quot;Date&quot; in Excel Help." sqref="H12">
      <formula1>1</formula1>
      <formula2>2862773</formula2>
    </dataValidation>
    <dataValidation type="whole" showErrorMessage="1" errorTitle="Forecast Periods" error="The entered number of Forecast Periods must be a whole number between 1 and 249." sqref="H13">
      <formula1>1</formula1>
      <formula2>249</formula2>
    </dataValidation>
    <dataValidation type="whole" showErrorMessage="1" errorTitle="Drop Down Box Cell Link" error="The value in a drop down box cell link must be a whole number within the control's lookup range rows." sqref="H17">
      <formula1>1</formula1>
      <formula2>ROWS(LU_Denom)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Assumptions_SC!A1" tooltip="Go to Previous Sheet" display="Assumptions_SC!A1"/>
    <hyperlink ref="C4" location="Output_SC!A1" tooltip="Go to Next Sheet" display="Output_SC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scale="91" r:id="rId2"/>
  <headerFooter alignWithMargins="0">
    <oddFooter>&amp;L&amp;"Arial,Bold"&amp;7&amp;F
&amp;A
Printed: &amp;T on &amp;D&amp;C&amp;"Arial,Bold"&amp;10Page 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6" width="9.83203125" style="16" bestFit="1" customWidth="1"/>
    <col min="7" max="7" width="11" style="16" bestFit="1" customWidth="1"/>
    <col min="8" max="8" width="10.5" style="16" bestFit="1" customWidth="1"/>
    <col min="9" max="9" width="16.83203125" style="16" bestFit="1" customWidth="1"/>
    <col min="10" max="10" width="12.83203125" style="16" bestFit="1" customWidth="1"/>
    <col min="11" max="16384" width="10.83203125" style="16" customWidth="1"/>
  </cols>
  <sheetData>
    <row r="1" spans="1:2" ht="18">
      <c r="A1" s="35" t="s">
        <v>154</v>
      </c>
      <c r="B1" s="18" t="s">
        <v>187</v>
      </c>
    </row>
    <row r="2" ht="15.75">
      <c r="B2" s="17" t="str">
        <f>Model_Name</f>
        <v>PivotTables Examples</v>
      </c>
    </row>
    <row r="3" spans="2:6" ht="11.25">
      <c r="B3" s="86" t="s">
        <v>3</v>
      </c>
      <c r="C3" s="86"/>
      <c r="D3" s="86"/>
      <c r="E3" s="86"/>
      <c r="F3" s="86"/>
    </row>
    <row r="4" spans="1:6" ht="12.75">
      <c r="A4" s="20" t="s">
        <v>6</v>
      </c>
      <c r="B4" s="21" t="s">
        <v>10</v>
      </c>
      <c r="C4" s="22" t="s">
        <v>11</v>
      </c>
      <c r="F4" s="23"/>
    </row>
    <row r="5" ht="11.25">
      <c r="B5" s="19"/>
    </row>
    <row r="8" spans="6:10" ht="12" thickBot="1">
      <c r="F8" s="57" t="s">
        <v>157</v>
      </c>
      <c r="G8" s="57" t="s">
        <v>168</v>
      </c>
      <c r="H8" s="57" t="s">
        <v>156</v>
      </c>
      <c r="I8" s="57" t="s">
        <v>158</v>
      </c>
      <c r="J8" s="57" t="s">
        <v>159</v>
      </c>
    </row>
    <row r="9" spans="6:14" ht="12" thickBot="1">
      <c r="F9" s="58">
        <v>39904</v>
      </c>
      <c r="G9" s="59" t="s">
        <v>164</v>
      </c>
      <c r="H9" s="59" t="s">
        <v>160</v>
      </c>
      <c r="I9" s="60">
        <v>1366.22</v>
      </c>
      <c r="J9" s="60">
        <v>1121.77</v>
      </c>
      <c r="M9" s="61"/>
      <c r="N9" s="61"/>
    </row>
    <row r="10" spans="6:14" ht="12" thickBot="1">
      <c r="F10" s="58">
        <v>39904</v>
      </c>
      <c r="G10" s="59" t="s">
        <v>165</v>
      </c>
      <c r="H10" s="59" t="s">
        <v>161</v>
      </c>
      <c r="I10" s="60">
        <v>891.8</v>
      </c>
      <c r="J10" s="60">
        <v>891.8</v>
      </c>
      <c r="M10" s="61"/>
      <c r="N10" s="61"/>
    </row>
    <row r="11" spans="6:14" ht="12" thickBot="1">
      <c r="F11" s="58">
        <v>39904</v>
      </c>
      <c r="G11" s="59" t="s">
        <v>164</v>
      </c>
      <c r="H11" s="59" t="s">
        <v>162</v>
      </c>
      <c r="I11" s="60">
        <v>309.48</v>
      </c>
      <c r="J11" s="60">
        <v>161.58</v>
      </c>
      <c r="M11" s="61"/>
      <c r="N11" s="61"/>
    </row>
    <row r="12" spans="6:14" ht="12" thickBot="1">
      <c r="F12" s="58">
        <v>39904</v>
      </c>
      <c r="G12" s="59" t="s">
        <v>164</v>
      </c>
      <c r="H12" s="59" t="s">
        <v>163</v>
      </c>
      <c r="I12" s="60">
        <v>1107.59</v>
      </c>
      <c r="J12" s="60">
        <v>1107.59</v>
      </c>
      <c r="M12" s="61"/>
      <c r="N12" s="61"/>
    </row>
    <row r="13" spans="6:14" ht="12" thickBot="1">
      <c r="F13" s="58">
        <v>39904</v>
      </c>
      <c r="G13" s="59" t="s">
        <v>167</v>
      </c>
      <c r="H13" s="59" t="s">
        <v>163</v>
      </c>
      <c r="I13" s="60">
        <v>99.99</v>
      </c>
      <c r="J13" s="60">
        <v>99.99</v>
      </c>
      <c r="M13" s="61"/>
      <c r="N13" s="61"/>
    </row>
    <row r="14" spans="6:14" ht="12" thickBot="1">
      <c r="F14" s="58">
        <v>39904</v>
      </c>
      <c r="G14" s="59" t="s">
        <v>167</v>
      </c>
      <c r="H14" s="59" t="s">
        <v>163</v>
      </c>
      <c r="I14" s="60">
        <v>157.44</v>
      </c>
      <c r="J14" s="60">
        <v>146.1</v>
      </c>
      <c r="M14" s="61"/>
      <c r="N14" s="61"/>
    </row>
    <row r="15" spans="6:14" ht="12" thickBot="1">
      <c r="F15" s="58">
        <v>39904</v>
      </c>
      <c r="G15" s="59" t="s">
        <v>165</v>
      </c>
      <c r="H15" s="59" t="s">
        <v>161</v>
      </c>
      <c r="I15" s="60">
        <v>999.83</v>
      </c>
      <c r="J15" s="60">
        <v>697.13</v>
      </c>
      <c r="M15" s="61"/>
      <c r="N15" s="61"/>
    </row>
    <row r="16" spans="6:14" ht="12" thickBot="1">
      <c r="F16" s="58">
        <v>39904</v>
      </c>
      <c r="G16" s="59" t="s">
        <v>164</v>
      </c>
      <c r="H16" s="59" t="s">
        <v>161</v>
      </c>
      <c r="I16" s="60">
        <v>1335.1</v>
      </c>
      <c r="J16" s="60">
        <v>1335.1</v>
      </c>
      <c r="M16" s="61"/>
      <c r="N16" s="61"/>
    </row>
    <row r="17" spans="6:14" ht="12" thickBot="1">
      <c r="F17" s="58">
        <v>39905</v>
      </c>
      <c r="G17" s="59" t="s">
        <v>165</v>
      </c>
      <c r="H17" s="59" t="s">
        <v>163</v>
      </c>
      <c r="I17" s="60">
        <v>294.3</v>
      </c>
      <c r="J17" s="60">
        <v>294.3</v>
      </c>
      <c r="M17" s="61"/>
      <c r="N17" s="61"/>
    </row>
    <row r="18" spans="6:14" ht="12" thickBot="1">
      <c r="F18" s="58">
        <v>39905</v>
      </c>
      <c r="G18" s="59" t="s">
        <v>165</v>
      </c>
      <c r="H18" s="59" t="s">
        <v>160</v>
      </c>
      <c r="I18" s="60">
        <v>838.35</v>
      </c>
      <c r="J18" s="60">
        <v>827.92</v>
      </c>
      <c r="M18" s="61"/>
      <c r="N18" s="61"/>
    </row>
    <row r="19" spans="6:14" ht="12" thickBot="1">
      <c r="F19" s="58">
        <v>39905</v>
      </c>
      <c r="G19" s="59" t="s">
        <v>164</v>
      </c>
      <c r="H19" s="59" t="s">
        <v>160</v>
      </c>
      <c r="I19" s="60">
        <v>1305.23</v>
      </c>
      <c r="J19" s="60">
        <v>936.77</v>
      </c>
      <c r="M19" s="61"/>
      <c r="N19" s="61"/>
    </row>
    <row r="20" spans="6:14" ht="12" thickBot="1">
      <c r="F20" s="58">
        <v>39905</v>
      </c>
      <c r="G20" s="59" t="s">
        <v>166</v>
      </c>
      <c r="H20" s="59" t="s">
        <v>162</v>
      </c>
      <c r="I20" s="60">
        <v>1070.24</v>
      </c>
      <c r="J20" s="60">
        <v>462.13</v>
      </c>
      <c r="M20" s="61"/>
      <c r="N20" s="61"/>
    </row>
    <row r="21" spans="6:14" ht="12" thickBot="1">
      <c r="F21" s="58">
        <v>39905</v>
      </c>
      <c r="G21" s="59" t="s">
        <v>166</v>
      </c>
      <c r="H21" s="59" t="s">
        <v>160</v>
      </c>
      <c r="I21" s="60">
        <v>657.9</v>
      </c>
      <c r="J21" s="60">
        <v>657.9</v>
      </c>
      <c r="M21" s="61"/>
      <c r="N21" s="61"/>
    </row>
    <row r="22" spans="6:14" ht="12" thickBot="1">
      <c r="F22" s="58">
        <v>39905</v>
      </c>
      <c r="G22" s="59" t="s">
        <v>165</v>
      </c>
      <c r="H22" s="59" t="s">
        <v>162</v>
      </c>
      <c r="I22" s="60">
        <v>1024.16</v>
      </c>
      <c r="J22" s="60">
        <v>480.83</v>
      </c>
      <c r="M22" s="61"/>
      <c r="N22" s="61"/>
    </row>
    <row r="23" spans="6:14" ht="12" thickBot="1">
      <c r="F23" s="58">
        <v>39905</v>
      </c>
      <c r="G23" s="59" t="s">
        <v>166</v>
      </c>
      <c r="H23" s="59" t="s">
        <v>160</v>
      </c>
      <c r="I23" s="60">
        <v>548.33</v>
      </c>
      <c r="J23" s="60">
        <v>548.33</v>
      </c>
      <c r="M23" s="61"/>
      <c r="N23" s="61"/>
    </row>
    <row r="24" spans="6:14" ht="12" thickBot="1">
      <c r="F24" s="58">
        <v>39905</v>
      </c>
      <c r="G24" s="59" t="s">
        <v>164</v>
      </c>
      <c r="H24" s="59" t="s">
        <v>160</v>
      </c>
      <c r="I24" s="60">
        <v>1226.65</v>
      </c>
      <c r="J24" s="60">
        <v>1226.65</v>
      </c>
      <c r="M24" s="61"/>
      <c r="N24" s="61"/>
    </row>
    <row r="25" spans="6:14" ht="12" thickBot="1">
      <c r="F25" s="58">
        <v>39905</v>
      </c>
      <c r="G25" s="59" t="s">
        <v>165</v>
      </c>
      <c r="H25" s="59" t="s">
        <v>160</v>
      </c>
      <c r="I25" s="60">
        <v>274.57</v>
      </c>
      <c r="J25" s="60">
        <v>274.57</v>
      </c>
      <c r="M25" s="61"/>
      <c r="N25" s="61"/>
    </row>
    <row r="26" spans="6:14" ht="12" thickBot="1">
      <c r="F26" s="58">
        <v>39905</v>
      </c>
      <c r="G26" s="59" t="s">
        <v>164</v>
      </c>
      <c r="H26" s="59" t="s">
        <v>162</v>
      </c>
      <c r="I26" s="60">
        <v>866.04</v>
      </c>
      <c r="J26" s="60">
        <v>866.04</v>
      </c>
      <c r="M26" s="61"/>
      <c r="N26" s="61"/>
    </row>
    <row r="27" spans="6:14" ht="12" thickBot="1">
      <c r="F27" s="58">
        <v>39905</v>
      </c>
      <c r="G27" s="59" t="s">
        <v>164</v>
      </c>
      <c r="H27" s="59" t="s">
        <v>160</v>
      </c>
      <c r="I27" s="60">
        <v>1109.92</v>
      </c>
      <c r="J27" s="60">
        <v>431.74</v>
      </c>
      <c r="M27" s="61"/>
      <c r="N27" s="61"/>
    </row>
    <row r="28" spans="6:14" ht="12" thickBot="1">
      <c r="F28" s="58">
        <v>39905</v>
      </c>
      <c r="G28" s="59" t="s">
        <v>166</v>
      </c>
      <c r="H28" s="59" t="s">
        <v>162</v>
      </c>
      <c r="I28" s="60">
        <v>1377.55</v>
      </c>
      <c r="J28" s="60">
        <v>413.48</v>
      </c>
      <c r="M28" s="61"/>
      <c r="N28" s="61"/>
    </row>
    <row r="29" spans="6:14" ht="12" thickBot="1">
      <c r="F29" s="58">
        <v>39906</v>
      </c>
      <c r="G29" s="59" t="s">
        <v>165</v>
      </c>
      <c r="H29" s="59" t="s">
        <v>162</v>
      </c>
      <c r="I29" s="60">
        <v>425.85</v>
      </c>
      <c r="J29" s="60">
        <v>425.85</v>
      </c>
      <c r="M29" s="61"/>
      <c r="N29" s="61"/>
    </row>
    <row r="30" spans="6:14" ht="12" thickBot="1">
      <c r="F30" s="58">
        <v>39906</v>
      </c>
      <c r="G30" s="59" t="s">
        <v>164</v>
      </c>
      <c r="H30" s="59" t="s">
        <v>160</v>
      </c>
      <c r="I30" s="60">
        <v>145.3</v>
      </c>
      <c r="J30" s="60">
        <v>145.3</v>
      </c>
      <c r="M30" s="61"/>
      <c r="N30" s="61"/>
    </row>
    <row r="31" spans="6:14" ht="12" thickBot="1">
      <c r="F31" s="58">
        <v>39906</v>
      </c>
      <c r="G31" s="59" t="s">
        <v>164</v>
      </c>
      <c r="H31" s="59" t="s">
        <v>161</v>
      </c>
      <c r="I31" s="60">
        <v>374.55</v>
      </c>
      <c r="J31" s="60">
        <v>338.96</v>
      </c>
      <c r="M31" s="61"/>
      <c r="N31" s="61"/>
    </row>
    <row r="32" spans="6:14" ht="12" thickBot="1">
      <c r="F32" s="58">
        <v>39906</v>
      </c>
      <c r="G32" s="59" t="s">
        <v>165</v>
      </c>
      <c r="H32" s="59" t="s">
        <v>163</v>
      </c>
      <c r="I32" s="60">
        <v>1072.87</v>
      </c>
      <c r="J32" s="60">
        <v>982.4</v>
      </c>
      <c r="M32" s="61"/>
      <c r="N32" s="61"/>
    </row>
    <row r="33" spans="6:14" ht="12" thickBot="1">
      <c r="F33" s="58">
        <v>39906</v>
      </c>
      <c r="G33" s="59" t="s">
        <v>167</v>
      </c>
      <c r="H33" s="59" t="s">
        <v>162</v>
      </c>
      <c r="I33" s="60">
        <v>1499.99</v>
      </c>
      <c r="J33" s="60">
        <v>1350</v>
      </c>
      <c r="M33" s="61"/>
      <c r="N33" s="61"/>
    </row>
    <row r="34" spans="6:14" ht="12" thickBot="1">
      <c r="F34" s="58">
        <v>39906</v>
      </c>
      <c r="G34" s="59" t="s">
        <v>167</v>
      </c>
      <c r="H34" s="59" t="s">
        <v>162</v>
      </c>
      <c r="I34" s="60">
        <v>1099</v>
      </c>
      <c r="J34" s="60">
        <v>1099</v>
      </c>
      <c r="M34" s="61"/>
      <c r="N34" s="61"/>
    </row>
    <row r="35" spans="6:14" ht="12" thickBot="1">
      <c r="F35" s="58">
        <v>39906</v>
      </c>
      <c r="G35" s="59" t="s">
        <v>167</v>
      </c>
      <c r="H35" s="59" t="s">
        <v>160</v>
      </c>
      <c r="I35" s="60">
        <v>2471.55</v>
      </c>
      <c r="J35" s="60">
        <v>2130</v>
      </c>
      <c r="M35" s="61"/>
      <c r="N35" s="61"/>
    </row>
    <row r="36" spans="6:14" ht="12" thickBot="1">
      <c r="F36" s="58">
        <v>39906</v>
      </c>
      <c r="G36" s="59" t="s">
        <v>165</v>
      </c>
      <c r="H36" s="59" t="s">
        <v>160</v>
      </c>
      <c r="I36" s="60">
        <v>660.22</v>
      </c>
      <c r="J36" s="60">
        <v>660.22</v>
      </c>
      <c r="M36" s="61"/>
      <c r="N36" s="61"/>
    </row>
    <row r="37" spans="6:14" ht="12" thickBot="1">
      <c r="F37" s="58">
        <v>39906</v>
      </c>
      <c r="G37" s="59" t="s">
        <v>166</v>
      </c>
      <c r="H37" s="59" t="s">
        <v>163</v>
      </c>
      <c r="I37" s="60">
        <v>533.59</v>
      </c>
      <c r="J37" s="60">
        <v>533.59</v>
      </c>
      <c r="M37" s="61"/>
      <c r="N37" s="61"/>
    </row>
    <row r="38" spans="6:14" ht="12" thickBot="1">
      <c r="F38" s="58">
        <v>39906</v>
      </c>
      <c r="G38" s="59" t="s">
        <v>164</v>
      </c>
      <c r="H38" s="59" t="s">
        <v>160</v>
      </c>
      <c r="I38" s="60">
        <v>1439.53</v>
      </c>
      <c r="J38" s="60">
        <v>620.87</v>
      </c>
      <c r="M38" s="61"/>
      <c r="N38" s="61"/>
    </row>
    <row r="39" spans="6:14" ht="12" thickBot="1">
      <c r="F39" s="58">
        <v>39906</v>
      </c>
      <c r="G39" s="59" t="s">
        <v>164</v>
      </c>
      <c r="H39" s="59" t="s">
        <v>162</v>
      </c>
      <c r="I39" s="60">
        <v>1104.63</v>
      </c>
      <c r="J39" s="60">
        <v>958.27</v>
      </c>
      <c r="M39" s="61"/>
      <c r="N39" s="61"/>
    </row>
    <row r="40" spans="6:14" ht="12" thickBot="1">
      <c r="F40" s="58">
        <v>39906</v>
      </c>
      <c r="G40" s="59" t="s">
        <v>165</v>
      </c>
      <c r="H40" s="59" t="s">
        <v>163</v>
      </c>
      <c r="I40" s="60">
        <v>1286.11</v>
      </c>
      <c r="J40" s="60">
        <v>1286.11</v>
      </c>
      <c r="M40" s="61"/>
      <c r="N40" s="61"/>
    </row>
    <row r="41" spans="6:14" ht="12" thickBot="1">
      <c r="F41" s="58">
        <v>39907</v>
      </c>
      <c r="G41" s="59" t="s">
        <v>165</v>
      </c>
      <c r="H41" s="59" t="s">
        <v>160</v>
      </c>
      <c r="I41" s="60">
        <v>78.48</v>
      </c>
      <c r="J41" s="60">
        <v>1.61</v>
      </c>
      <c r="M41" s="61"/>
      <c r="N41" s="61"/>
    </row>
    <row r="42" spans="6:14" ht="12" thickBot="1">
      <c r="F42" s="58">
        <v>39907</v>
      </c>
      <c r="G42" s="59" t="s">
        <v>164</v>
      </c>
      <c r="H42" s="59" t="s">
        <v>162</v>
      </c>
      <c r="I42" s="60">
        <v>510.96</v>
      </c>
      <c r="J42" s="60">
        <v>456.09</v>
      </c>
      <c r="M42" s="61"/>
      <c r="N42" s="61"/>
    </row>
    <row r="43" spans="6:14" ht="12" thickBot="1">
      <c r="F43" s="58">
        <v>39907</v>
      </c>
      <c r="G43" s="59" t="s">
        <v>166</v>
      </c>
      <c r="H43" s="59" t="s">
        <v>160</v>
      </c>
      <c r="I43" s="60">
        <v>798.8</v>
      </c>
      <c r="J43" s="60">
        <v>798.8</v>
      </c>
      <c r="M43" s="61"/>
      <c r="N43" s="61"/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PivotTable_After_Example_BA'!A1" tooltip="Go to Next Sheet" display="'PivotTable_After_Example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96" r:id="rId1"/>
  <headerFooter alignWithMargins="0">
    <oddFooter>&amp;L&amp;"Arial,Bold"&amp;7&amp;F
&amp;A
Printed: &amp;T on &amp;D&amp;C&amp;"Arial,Bold"&amp;10Page &amp;P of &amp;N&amp;RSumProduct Pty Ltd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6" width="9.83203125" style="16" bestFit="1" customWidth="1"/>
    <col min="7" max="7" width="11" style="16" bestFit="1" customWidth="1"/>
    <col min="8" max="8" width="10.5" style="16" bestFit="1" customWidth="1"/>
    <col min="9" max="9" width="16.83203125" style="16" bestFit="1" customWidth="1"/>
    <col min="10" max="10" width="12.83203125" style="16" bestFit="1" customWidth="1"/>
    <col min="11" max="11" width="10.83203125" style="16" customWidth="1"/>
    <col min="12" max="12" width="24.16015625" style="16" customWidth="1"/>
    <col min="13" max="13" width="7.83203125" style="16" customWidth="1"/>
    <col min="14" max="18" width="10.5" style="16" customWidth="1"/>
    <col min="19" max="16384" width="10.83203125" style="16" customWidth="1"/>
  </cols>
  <sheetData>
    <row r="1" spans="1:2" ht="18">
      <c r="A1" s="35" t="s">
        <v>154</v>
      </c>
      <c r="B1" s="18" t="s">
        <v>186</v>
      </c>
    </row>
    <row r="2" ht="15.75">
      <c r="B2" s="17" t="str">
        <f>Model_Name</f>
        <v>PivotTables Examples</v>
      </c>
    </row>
    <row r="3" spans="2:6" ht="11.25">
      <c r="B3" s="86" t="s">
        <v>3</v>
      </c>
      <c r="C3" s="86"/>
      <c r="D3" s="86"/>
      <c r="E3" s="86"/>
      <c r="F3" s="86"/>
    </row>
    <row r="4" spans="1:6" ht="12.75">
      <c r="A4" s="20" t="s">
        <v>6</v>
      </c>
      <c r="B4" s="21" t="s">
        <v>10</v>
      </c>
      <c r="C4" s="22"/>
      <c r="F4" s="23"/>
    </row>
    <row r="5" ht="11.25">
      <c r="B5" s="19"/>
    </row>
    <row r="7" spans="12:13" ht="11.25">
      <c r="L7" s="67" t="s">
        <v>157</v>
      </c>
      <c r="M7" s="68" t="s">
        <v>174</v>
      </c>
    </row>
    <row r="8" spans="6:10" ht="12" thickBot="1">
      <c r="F8" s="57" t="s">
        <v>157</v>
      </c>
      <c r="G8" s="57" t="s">
        <v>168</v>
      </c>
      <c r="H8" s="57" t="s">
        <v>156</v>
      </c>
      <c r="I8" s="57" t="s">
        <v>158</v>
      </c>
      <c r="J8" s="57" t="s">
        <v>159</v>
      </c>
    </row>
    <row r="9" spans="6:18" ht="12" thickBot="1">
      <c r="F9" s="58">
        <v>39904</v>
      </c>
      <c r="G9" s="59" t="s">
        <v>164</v>
      </c>
      <c r="H9" s="59" t="s">
        <v>160</v>
      </c>
      <c r="I9" s="60">
        <v>1366.22</v>
      </c>
      <c r="J9" s="60">
        <v>1121.77</v>
      </c>
      <c r="L9" s="69" t="s">
        <v>176</v>
      </c>
      <c r="M9" s="65"/>
      <c r="N9" s="69" t="s">
        <v>156</v>
      </c>
      <c r="O9" s="65"/>
      <c r="P9" s="65"/>
      <c r="Q9" s="65"/>
      <c r="R9" s="66"/>
    </row>
    <row r="10" spans="6:18" ht="12" thickBot="1">
      <c r="F10" s="58">
        <v>39904</v>
      </c>
      <c r="G10" s="59" t="s">
        <v>165</v>
      </c>
      <c r="H10" s="59" t="s">
        <v>161</v>
      </c>
      <c r="I10" s="60">
        <v>891.8</v>
      </c>
      <c r="J10" s="60">
        <v>891.8</v>
      </c>
      <c r="L10" s="69" t="s">
        <v>177</v>
      </c>
      <c r="M10" s="69" t="s">
        <v>168</v>
      </c>
      <c r="N10" s="64" t="s">
        <v>162</v>
      </c>
      <c r="O10" s="70" t="s">
        <v>163</v>
      </c>
      <c r="P10" s="70" t="s">
        <v>161</v>
      </c>
      <c r="Q10" s="70" t="s">
        <v>160</v>
      </c>
      <c r="R10" s="71" t="s">
        <v>175</v>
      </c>
    </row>
    <row r="11" spans="6:18" ht="12" thickBot="1">
      <c r="F11" s="58">
        <v>39904</v>
      </c>
      <c r="G11" s="59" t="s">
        <v>164</v>
      </c>
      <c r="H11" s="59" t="s">
        <v>162</v>
      </c>
      <c r="I11" s="60">
        <v>309.48</v>
      </c>
      <c r="J11" s="60">
        <v>161.58</v>
      </c>
      <c r="L11" s="64" t="s">
        <v>179</v>
      </c>
      <c r="M11" s="65"/>
      <c r="N11" s="77">
        <v>2115.51</v>
      </c>
      <c r="O11" s="78">
        <v>90.47000000000025</v>
      </c>
      <c r="P11" s="78">
        <v>302.7</v>
      </c>
      <c r="Q11" s="78">
        <v>87.29999999999927</v>
      </c>
      <c r="R11" s="79">
        <v>2595.98</v>
      </c>
    </row>
    <row r="12" spans="6:18" ht="12" thickBot="1">
      <c r="F12" s="58">
        <v>39904</v>
      </c>
      <c r="G12" s="59" t="s">
        <v>164</v>
      </c>
      <c r="H12" s="59" t="s">
        <v>163</v>
      </c>
      <c r="I12" s="60">
        <v>1107.59</v>
      </c>
      <c r="J12" s="60">
        <v>1107.59</v>
      </c>
      <c r="L12" s="64" t="s">
        <v>178</v>
      </c>
      <c r="M12" s="65"/>
      <c r="N12" s="77">
        <v>499.1200000000008</v>
      </c>
      <c r="O12" s="78">
        <v>11.340000000000146</v>
      </c>
      <c r="P12" s="78">
        <v>35.58999999999992</v>
      </c>
      <c r="Q12" s="78">
        <v>2451.3</v>
      </c>
      <c r="R12" s="79">
        <v>2997.349999999995</v>
      </c>
    </row>
    <row r="13" spans="6:18" ht="12" thickBot="1">
      <c r="F13" s="58">
        <v>39904</v>
      </c>
      <c r="G13" s="59" t="s">
        <v>167</v>
      </c>
      <c r="H13" s="59" t="s">
        <v>163</v>
      </c>
      <c r="I13" s="60">
        <v>99.99</v>
      </c>
      <c r="J13" s="60">
        <v>99.99</v>
      </c>
      <c r="L13" s="72" t="s">
        <v>175</v>
      </c>
      <c r="M13" s="73"/>
      <c r="N13" s="74">
        <v>2614.63</v>
      </c>
      <c r="O13" s="75">
        <v>101.80999999999949</v>
      </c>
      <c r="P13" s="75">
        <v>338.29</v>
      </c>
      <c r="Q13" s="75">
        <v>2538.6</v>
      </c>
      <c r="R13" s="76">
        <v>5593.329999999991</v>
      </c>
    </row>
    <row r="14" spans="6:10" ht="12" thickBot="1">
      <c r="F14" s="58">
        <v>39904</v>
      </c>
      <c r="G14" s="59" t="s">
        <v>167</v>
      </c>
      <c r="H14" s="59" t="s">
        <v>163</v>
      </c>
      <c r="I14" s="60">
        <v>157.44</v>
      </c>
      <c r="J14" s="60">
        <v>146.1</v>
      </c>
    </row>
    <row r="15" spans="6:10" ht="12" thickBot="1">
      <c r="F15" s="58">
        <v>39904</v>
      </c>
      <c r="G15" s="59" t="s">
        <v>165</v>
      </c>
      <c r="H15" s="59" t="s">
        <v>161</v>
      </c>
      <c r="I15" s="60">
        <v>999.83</v>
      </c>
      <c r="J15" s="60">
        <v>697.13</v>
      </c>
    </row>
    <row r="16" spans="6:10" ht="12" thickBot="1">
      <c r="F16" s="58">
        <v>39904</v>
      </c>
      <c r="G16" s="59" t="s">
        <v>164</v>
      </c>
      <c r="H16" s="59" t="s">
        <v>161</v>
      </c>
      <c r="I16" s="60">
        <v>1335.1</v>
      </c>
      <c r="J16" s="60">
        <v>1335.1</v>
      </c>
    </row>
    <row r="17" spans="6:10" ht="12" thickBot="1">
      <c r="F17" s="58">
        <v>39905</v>
      </c>
      <c r="G17" s="59" t="s">
        <v>165</v>
      </c>
      <c r="H17" s="59" t="s">
        <v>163</v>
      </c>
      <c r="I17" s="60">
        <v>294.3</v>
      </c>
      <c r="J17" s="60">
        <v>294.3</v>
      </c>
    </row>
    <row r="18" spans="6:10" ht="12" thickBot="1">
      <c r="F18" s="58">
        <v>39905</v>
      </c>
      <c r="G18" s="59" t="s">
        <v>165</v>
      </c>
      <c r="H18" s="59" t="s">
        <v>160</v>
      </c>
      <c r="I18" s="60">
        <v>838.35</v>
      </c>
      <c r="J18" s="60">
        <v>827.92</v>
      </c>
    </row>
    <row r="19" spans="6:10" ht="12" thickBot="1">
      <c r="F19" s="58">
        <v>39905</v>
      </c>
      <c r="G19" s="59" t="s">
        <v>164</v>
      </c>
      <c r="H19" s="59" t="s">
        <v>160</v>
      </c>
      <c r="I19" s="60">
        <v>1305.23</v>
      </c>
      <c r="J19" s="60">
        <v>936.77</v>
      </c>
    </row>
    <row r="20" spans="6:10" ht="12" thickBot="1">
      <c r="F20" s="58">
        <v>39905</v>
      </c>
      <c r="G20" s="59" t="s">
        <v>166</v>
      </c>
      <c r="H20" s="59" t="s">
        <v>162</v>
      </c>
      <c r="I20" s="60">
        <v>1070.24</v>
      </c>
      <c r="J20" s="60">
        <v>462.13</v>
      </c>
    </row>
    <row r="21" spans="6:10" ht="12" thickBot="1">
      <c r="F21" s="58">
        <v>39905</v>
      </c>
      <c r="G21" s="59" t="s">
        <v>166</v>
      </c>
      <c r="H21" s="59" t="s">
        <v>160</v>
      </c>
      <c r="I21" s="60">
        <v>657.9</v>
      </c>
      <c r="J21" s="60">
        <v>657.9</v>
      </c>
    </row>
    <row r="22" spans="6:10" ht="12" thickBot="1">
      <c r="F22" s="58">
        <v>39905</v>
      </c>
      <c r="G22" s="59" t="s">
        <v>165</v>
      </c>
      <c r="H22" s="59" t="s">
        <v>162</v>
      </c>
      <c r="I22" s="60">
        <v>1024.16</v>
      </c>
      <c r="J22" s="60">
        <v>480.83</v>
      </c>
    </row>
    <row r="23" spans="6:10" ht="12" thickBot="1">
      <c r="F23" s="58">
        <v>39905</v>
      </c>
      <c r="G23" s="59" t="s">
        <v>166</v>
      </c>
      <c r="H23" s="59" t="s">
        <v>160</v>
      </c>
      <c r="I23" s="60">
        <v>548.33</v>
      </c>
      <c r="J23" s="60">
        <v>548.33</v>
      </c>
    </row>
    <row r="24" spans="6:14" ht="12" thickBot="1">
      <c r="F24" s="58">
        <v>39905</v>
      </c>
      <c r="G24" s="59" t="s">
        <v>164</v>
      </c>
      <c r="H24" s="59" t="s">
        <v>160</v>
      </c>
      <c r="I24" s="60">
        <v>1226.65</v>
      </c>
      <c r="J24" s="60">
        <v>1226.65</v>
      </c>
      <c r="M24" s="61"/>
      <c r="N24" s="61"/>
    </row>
    <row r="25" spans="6:14" ht="12" thickBot="1">
      <c r="F25" s="58">
        <v>39905</v>
      </c>
      <c r="G25" s="59" t="s">
        <v>165</v>
      </c>
      <c r="H25" s="59" t="s">
        <v>160</v>
      </c>
      <c r="I25" s="60">
        <v>274.57</v>
      </c>
      <c r="J25" s="60">
        <v>274.57</v>
      </c>
      <c r="M25" s="61"/>
      <c r="N25" s="61"/>
    </row>
    <row r="26" spans="6:14" ht="12" thickBot="1">
      <c r="F26" s="58">
        <v>39905</v>
      </c>
      <c r="G26" s="59" t="s">
        <v>164</v>
      </c>
      <c r="H26" s="59" t="s">
        <v>162</v>
      </c>
      <c r="I26" s="60">
        <v>866.04</v>
      </c>
      <c r="J26" s="60">
        <v>866.04</v>
      </c>
      <c r="M26" s="61"/>
      <c r="N26" s="61"/>
    </row>
    <row r="27" spans="6:14" ht="12" thickBot="1">
      <c r="F27" s="58">
        <v>39905</v>
      </c>
      <c r="G27" s="59" t="s">
        <v>164</v>
      </c>
      <c r="H27" s="59" t="s">
        <v>160</v>
      </c>
      <c r="I27" s="60">
        <v>1109.92</v>
      </c>
      <c r="J27" s="60">
        <v>431.74</v>
      </c>
      <c r="M27" s="61"/>
      <c r="N27" s="61"/>
    </row>
    <row r="28" spans="6:14" ht="12" thickBot="1">
      <c r="F28" s="58">
        <v>39905</v>
      </c>
      <c r="G28" s="59" t="s">
        <v>166</v>
      </c>
      <c r="H28" s="59" t="s">
        <v>162</v>
      </c>
      <c r="I28" s="60">
        <v>1377.55</v>
      </c>
      <c r="J28" s="60">
        <v>413.48</v>
      </c>
      <c r="M28" s="61"/>
      <c r="N28" s="61"/>
    </row>
    <row r="29" spans="6:14" ht="12" thickBot="1">
      <c r="F29" s="58">
        <v>39906</v>
      </c>
      <c r="G29" s="59" t="s">
        <v>165</v>
      </c>
      <c r="H29" s="59" t="s">
        <v>162</v>
      </c>
      <c r="I29" s="60">
        <v>425.85</v>
      </c>
      <c r="J29" s="60">
        <v>425.85</v>
      </c>
      <c r="M29" s="61"/>
      <c r="N29" s="61"/>
    </row>
    <row r="30" spans="6:14" ht="12" thickBot="1">
      <c r="F30" s="58">
        <v>39906</v>
      </c>
      <c r="G30" s="59" t="s">
        <v>164</v>
      </c>
      <c r="H30" s="59" t="s">
        <v>160</v>
      </c>
      <c r="I30" s="60">
        <v>145.3</v>
      </c>
      <c r="J30" s="60">
        <v>145.3</v>
      </c>
      <c r="M30" s="61"/>
      <c r="N30" s="61"/>
    </row>
    <row r="31" spans="6:14" ht="12" thickBot="1">
      <c r="F31" s="58">
        <v>39906</v>
      </c>
      <c r="G31" s="59" t="s">
        <v>164</v>
      </c>
      <c r="H31" s="59" t="s">
        <v>161</v>
      </c>
      <c r="I31" s="60">
        <v>374.55</v>
      </c>
      <c r="J31" s="60">
        <v>338.96</v>
      </c>
      <c r="M31" s="61"/>
      <c r="N31" s="61"/>
    </row>
    <row r="32" spans="6:14" ht="12" thickBot="1">
      <c r="F32" s="58">
        <v>39906</v>
      </c>
      <c r="G32" s="59" t="s">
        <v>165</v>
      </c>
      <c r="H32" s="59" t="s">
        <v>163</v>
      </c>
      <c r="I32" s="60">
        <v>1072.87</v>
      </c>
      <c r="J32" s="60">
        <v>982.4</v>
      </c>
      <c r="M32" s="61"/>
      <c r="N32" s="61"/>
    </row>
    <row r="33" spans="6:14" ht="12" thickBot="1">
      <c r="F33" s="58">
        <v>39906</v>
      </c>
      <c r="G33" s="59" t="s">
        <v>167</v>
      </c>
      <c r="H33" s="59" t="s">
        <v>162</v>
      </c>
      <c r="I33" s="60">
        <v>1499.99</v>
      </c>
      <c r="J33" s="60">
        <v>1350</v>
      </c>
      <c r="M33" s="61"/>
      <c r="N33" s="61"/>
    </row>
    <row r="34" spans="6:14" ht="12" thickBot="1">
      <c r="F34" s="58">
        <v>39906</v>
      </c>
      <c r="G34" s="59" t="s">
        <v>167</v>
      </c>
      <c r="H34" s="59" t="s">
        <v>162</v>
      </c>
      <c r="I34" s="60">
        <v>1099</v>
      </c>
      <c r="J34" s="60">
        <v>1099</v>
      </c>
      <c r="M34" s="61"/>
      <c r="N34" s="61"/>
    </row>
    <row r="35" spans="6:14" ht="12" thickBot="1">
      <c r="F35" s="58">
        <v>39906</v>
      </c>
      <c r="G35" s="59" t="s">
        <v>167</v>
      </c>
      <c r="H35" s="59" t="s">
        <v>160</v>
      </c>
      <c r="I35" s="60">
        <v>2471.55</v>
      </c>
      <c r="J35" s="60">
        <v>2130</v>
      </c>
      <c r="M35" s="61"/>
      <c r="N35" s="61"/>
    </row>
    <row r="36" spans="6:14" ht="12" thickBot="1">
      <c r="F36" s="58">
        <v>39906</v>
      </c>
      <c r="G36" s="59" t="s">
        <v>165</v>
      </c>
      <c r="H36" s="59" t="s">
        <v>160</v>
      </c>
      <c r="I36" s="60">
        <v>660.22</v>
      </c>
      <c r="J36" s="60">
        <v>660.22</v>
      </c>
      <c r="M36" s="61"/>
      <c r="N36" s="61"/>
    </row>
    <row r="37" spans="6:14" ht="12" thickBot="1">
      <c r="F37" s="58">
        <v>39906</v>
      </c>
      <c r="G37" s="59" t="s">
        <v>166</v>
      </c>
      <c r="H37" s="59" t="s">
        <v>163</v>
      </c>
      <c r="I37" s="60">
        <v>533.59</v>
      </c>
      <c r="J37" s="60">
        <v>533.59</v>
      </c>
      <c r="M37" s="61"/>
      <c r="N37" s="61"/>
    </row>
    <row r="38" spans="6:14" ht="12" thickBot="1">
      <c r="F38" s="58">
        <v>39906</v>
      </c>
      <c r="G38" s="59" t="s">
        <v>164</v>
      </c>
      <c r="H38" s="59" t="s">
        <v>160</v>
      </c>
      <c r="I38" s="60">
        <v>1439.53</v>
      </c>
      <c r="J38" s="60">
        <v>620.87</v>
      </c>
      <c r="M38" s="61"/>
      <c r="N38" s="61"/>
    </row>
    <row r="39" spans="6:14" ht="12" thickBot="1">
      <c r="F39" s="58">
        <v>39906</v>
      </c>
      <c r="G39" s="59" t="s">
        <v>164</v>
      </c>
      <c r="H39" s="59" t="s">
        <v>162</v>
      </c>
      <c r="I39" s="60">
        <v>1104.63</v>
      </c>
      <c r="J39" s="60">
        <v>958.27</v>
      </c>
      <c r="M39" s="61"/>
      <c r="N39" s="61"/>
    </row>
    <row r="40" spans="6:14" ht="12" thickBot="1">
      <c r="F40" s="58">
        <v>39906</v>
      </c>
      <c r="G40" s="59" t="s">
        <v>165</v>
      </c>
      <c r="H40" s="59" t="s">
        <v>163</v>
      </c>
      <c r="I40" s="60">
        <v>1286.11</v>
      </c>
      <c r="J40" s="60">
        <v>1286.11</v>
      </c>
      <c r="M40" s="61"/>
      <c r="N40" s="61"/>
    </row>
    <row r="41" spans="6:14" ht="12" thickBot="1">
      <c r="F41" s="58">
        <v>39907</v>
      </c>
      <c r="G41" s="59" t="s">
        <v>165</v>
      </c>
      <c r="H41" s="59" t="s">
        <v>160</v>
      </c>
      <c r="I41" s="60">
        <v>78.48</v>
      </c>
      <c r="J41" s="60">
        <v>1.61</v>
      </c>
      <c r="M41" s="61"/>
      <c r="N41" s="61"/>
    </row>
    <row r="42" spans="6:14" ht="12" thickBot="1">
      <c r="F42" s="58">
        <v>39907</v>
      </c>
      <c r="G42" s="59" t="s">
        <v>164</v>
      </c>
      <c r="H42" s="59" t="s">
        <v>162</v>
      </c>
      <c r="I42" s="60">
        <v>510.96</v>
      </c>
      <c r="J42" s="60">
        <v>456.09</v>
      </c>
      <c r="M42" s="61"/>
      <c r="N42" s="61"/>
    </row>
    <row r="43" spans="6:14" ht="12" thickBot="1">
      <c r="F43" s="58">
        <v>39907</v>
      </c>
      <c r="G43" s="59" t="s">
        <v>166</v>
      </c>
      <c r="H43" s="59" t="s">
        <v>160</v>
      </c>
      <c r="I43" s="60">
        <v>798.8</v>
      </c>
      <c r="J43" s="60">
        <v>798.8</v>
      </c>
      <c r="M43" s="61"/>
      <c r="N43" s="61"/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PivotTable_Before_Example_BA'!A1" tooltip="Go to Previous Sheet" display="'PivotTable_Before_Example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scale="96" r:id="rId1"/>
  <headerFooter alignWithMargins="0">
    <oddFooter>&amp;L&amp;"Arial,Bold"&amp;7&amp;F
&amp;A
Printed: &amp;T on &amp;D&amp;C&amp;"Arial,Bold"&amp;10Page &amp;P of &amp;N&amp;RSumProduct Pty Ltd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3" max="4" width="3.83203125" style="0" customWidth="1"/>
  </cols>
  <sheetData>
    <row r="1" ht="11.25">
      <c r="A1" s="6" t="s">
        <v>134</v>
      </c>
    </row>
    <row r="9" ht="18">
      <c r="C9" s="2" t="s">
        <v>135</v>
      </c>
    </row>
    <row r="10" ht="16.5">
      <c r="C10" s="34" t="s">
        <v>150</v>
      </c>
    </row>
    <row r="11" ht="15.75">
      <c r="C11" s="5" t="str">
        <f>Model_Name</f>
        <v>PivotTables Examples</v>
      </c>
    </row>
    <row r="12" spans="3:6" ht="11.25">
      <c r="C12" s="81" t="s">
        <v>3</v>
      </c>
      <c r="D12" s="81"/>
      <c r="E12" s="81"/>
      <c r="F12" s="81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131</v>
      </c>
    </row>
    <row r="19" ht="11.25">
      <c r="C19" s="4" t="s">
        <v>132</v>
      </c>
    </row>
    <row r="20" ht="11.25">
      <c r="C20" s="4" t="s">
        <v>133</v>
      </c>
    </row>
  </sheetData>
  <sheetProtection/>
  <mergeCells count="1">
    <mergeCell ref="C12:F12"/>
  </mergeCells>
  <hyperlinks>
    <hyperlink ref="C12" location="HL_Home" tooltip="Go to Table of Contents" display="HL_Home"/>
    <hyperlink ref="C13" location="GA!A1" tooltip="Go to Previous Sheet" display="GA!A1"/>
    <hyperlink ref="D13" location="'(Title1)_FO'!A1" tooltip="Go to Next Sheet" display="'(Title1)_FO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20"/>
  <sheetViews>
    <sheetView showGridLines="0"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1" sqref="A1"/>
    </sheetView>
  </sheetViews>
  <sheetFormatPr defaultColWidth="10.83203125" defaultRowHeight="11.25" outlineLevelRow="2"/>
  <cols>
    <col min="1" max="5" width="3.83203125" style="0" customWidth="1"/>
  </cols>
  <sheetData>
    <row r="1" spans="1:2" ht="18">
      <c r="A1" s="6" t="s">
        <v>147</v>
      </c>
      <c r="B1" s="2" t="s">
        <v>136</v>
      </c>
    </row>
    <row r="2" ht="15.75">
      <c r="B2" s="5" t="str">
        <f>Model_Name</f>
        <v>PivotTables Examples</v>
      </c>
    </row>
    <row r="3" spans="2:6" ht="11.25">
      <c r="B3" s="81" t="s">
        <v>3</v>
      </c>
      <c r="C3" s="81"/>
      <c r="D3" s="81"/>
      <c r="E3" s="81"/>
      <c r="F3" s="81"/>
    </row>
    <row r="4" spans="1:6" ht="12.75">
      <c r="A4" s="8" t="s">
        <v>6</v>
      </c>
      <c r="B4" s="11" t="s">
        <v>10</v>
      </c>
      <c r="C4" s="12" t="s">
        <v>11</v>
      </c>
      <c r="F4" s="36"/>
    </row>
    <row r="6" spans="2:29" ht="11.25">
      <c r="B6" s="37">
        <f>IF(DD_Model_Per_Type=1,"",CHOOSE(DD_Model_Per_Type-1,Half_Yr_Name,Qtr_Name,Mth_Name)&amp;" Ending")</f>
      </c>
      <c r="J6" s="39" t="str">
        <f aca="true" t="shared" si="0" ref="J6:AC6">IF(DD_Model_Per_Type=1,"",LEFT(INDEX(LU_Mths,MONTH(J14)),3)&amp;"-"&amp;RIGHT(YEAR(J14),2))&amp;" "</f>
        <v> </v>
      </c>
      <c r="K6" s="39" t="str">
        <f t="shared" si="0"/>
        <v> </v>
      </c>
      <c r="L6" s="39" t="str">
        <f t="shared" si="0"/>
        <v> </v>
      </c>
      <c r="M6" s="39" t="str">
        <f t="shared" si="0"/>
        <v> </v>
      </c>
      <c r="N6" s="39" t="str">
        <f t="shared" si="0"/>
        <v> </v>
      </c>
      <c r="O6" s="39" t="str">
        <f t="shared" si="0"/>
        <v> </v>
      </c>
      <c r="P6" s="39" t="str">
        <f t="shared" si="0"/>
        <v> </v>
      </c>
      <c r="Q6" s="39" t="str">
        <f t="shared" si="0"/>
        <v> </v>
      </c>
      <c r="R6" s="39" t="str">
        <f t="shared" si="0"/>
        <v> </v>
      </c>
      <c r="S6" s="39" t="str">
        <f t="shared" si="0"/>
        <v> </v>
      </c>
      <c r="T6" s="39" t="str">
        <f t="shared" si="0"/>
        <v> </v>
      </c>
      <c r="U6" s="39" t="str">
        <f t="shared" si="0"/>
        <v> </v>
      </c>
      <c r="V6" s="39" t="str">
        <f t="shared" si="0"/>
        <v> </v>
      </c>
      <c r="W6" s="39" t="str">
        <f t="shared" si="0"/>
        <v> </v>
      </c>
      <c r="X6" s="39" t="str">
        <f t="shared" si="0"/>
        <v> </v>
      </c>
      <c r="Y6" s="39" t="str">
        <f t="shared" si="0"/>
        <v> </v>
      </c>
      <c r="Z6" s="39" t="str">
        <f t="shared" si="0"/>
        <v> </v>
      </c>
      <c r="AA6" s="39" t="str">
        <f t="shared" si="0"/>
        <v> </v>
      </c>
      <c r="AB6" s="39" t="str">
        <f t="shared" si="0"/>
        <v> </v>
      </c>
      <c r="AC6" s="39" t="str">
        <f t="shared" si="0"/>
        <v> </v>
      </c>
    </row>
    <row r="7" spans="2:29" ht="11.25">
      <c r="B7" s="45" t="str">
        <f>CHOOSE(DD_Model_Per_Type,Yr_Name&amp;" Ending "&amp;DAY(Per_1_End_Date)&amp;" "&amp;INDEX(LU_Mths,DD_Fin_YE_Mth),Half_Yr_Name,Qtr_Name,Mth_Name)</f>
        <v>Year Ending 31 December</v>
      </c>
      <c r="C7" s="46"/>
      <c r="D7" s="46"/>
      <c r="E7" s="46"/>
      <c r="F7" s="46"/>
      <c r="G7" s="46"/>
      <c r="H7" s="46"/>
      <c r="I7" s="46"/>
      <c r="J7" s="47" t="str">
        <f aca="true" t="shared" si="1" ref="J7:AC7">IF(DD_Model_Per_Type=1,J8,J12)&amp;" "</f>
        <v>2006 </v>
      </c>
      <c r="K7" s="47" t="str">
        <f t="shared" si="1"/>
        <v>2007 </v>
      </c>
      <c r="L7" s="47" t="str">
        <f t="shared" si="1"/>
        <v>2008 </v>
      </c>
      <c r="M7" s="47" t="str">
        <f t="shared" si="1"/>
        <v>2009 </v>
      </c>
      <c r="N7" s="47" t="str">
        <f t="shared" si="1"/>
        <v>2010 </v>
      </c>
      <c r="O7" s="47" t="str">
        <f t="shared" si="1"/>
        <v>2011 </v>
      </c>
      <c r="P7" s="47" t="str">
        <f t="shared" si="1"/>
        <v>2012 </v>
      </c>
      <c r="Q7" s="47" t="str">
        <f t="shared" si="1"/>
        <v>2013 </v>
      </c>
      <c r="R7" s="47" t="str">
        <f t="shared" si="1"/>
        <v>2014 </v>
      </c>
      <c r="S7" s="47" t="str">
        <f t="shared" si="1"/>
        <v>2015 </v>
      </c>
      <c r="T7" s="47" t="str">
        <f t="shared" si="1"/>
        <v>2016 </v>
      </c>
      <c r="U7" s="47" t="str">
        <f t="shared" si="1"/>
        <v>2017 </v>
      </c>
      <c r="V7" s="47" t="str">
        <f t="shared" si="1"/>
        <v>2018 </v>
      </c>
      <c r="W7" s="47" t="str">
        <f t="shared" si="1"/>
        <v>2019 </v>
      </c>
      <c r="X7" s="47" t="str">
        <f t="shared" si="1"/>
        <v>2020 </v>
      </c>
      <c r="Y7" s="47" t="str">
        <f t="shared" si="1"/>
        <v>2021 </v>
      </c>
      <c r="Z7" s="47" t="str">
        <f t="shared" si="1"/>
        <v>2022 </v>
      </c>
      <c r="AA7" s="47" t="str">
        <f t="shared" si="1"/>
        <v>2023 </v>
      </c>
      <c r="AB7" s="47" t="str">
        <f t="shared" si="1"/>
        <v>2024 </v>
      </c>
      <c r="AC7" s="47" t="str">
        <f t="shared" si="1"/>
        <v>2025 </v>
      </c>
    </row>
    <row r="8" spans="2:29" ht="11.25" hidden="1" outlineLevel="2">
      <c r="B8" s="4" t="s">
        <v>137</v>
      </c>
      <c r="J8" s="40">
        <f>YEAR(J14)</f>
        <v>2006</v>
      </c>
      <c r="K8" s="40">
        <f aca="true" t="shared" si="2" ref="K8:AC8">YEAR(K14)</f>
        <v>2007</v>
      </c>
      <c r="L8" s="40">
        <f t="shared" si="2"/>
        <v>2008</v>
      </c>
      <c r="M8" s="40">
        <f t="shared" si="2"/>
        <v>2009</v>
      </c>
      <c r="N8" s="40">
        <f t="shared" si="2"/>
        <v>2010</v>
      </c>
      <c r="O8" s="40">
        <f t="shared" si="2"/>
        <v>2011</v>
      </c>
      <c r="P8" s="40">
        <f t="shared" si="2"/>
        <v>2012</v>
      </c>
      <c r="Q8" s="40">
        <f t="shared" si="2"/>
        <v>2013</v>
      </c>
      <c r="R8" s="40">
        <f t="shared" si="2"/>
        <v>2014</v>
      </c>
      <c r="S8" s="40">
        <f t="shared" si="2"/>
        <v>2015</v>
      </c>
      <c r="T8" s="40">
        <f t="shared" si="2"/>
        <v>2016</v>
      </c>
      <c r="U8" s="40">
        <f t="shared" si="2"/>
        <v>2017</v>
      </c>
      <c r="V8" s="40">
        <f t="shared" si="2"/>
        <v>2018</v>
      </c>
      <c r="W8" s="40">
        <f t="shared" si="2"/>
        <v>2019</v>
      </c>
      <c r="X8" s="40">
        <f t="shared" si="2"/>
        <v>2020</v>
      </c>
      <c r="Y8" s="40">
        <f t="shared" si="2"/>
        <v>2021</v>
      </c>
      <c r="Z8" s="40">
        <f t="shared" si="2"/>
        <v>2022</v>
      </c>
      <c r="AA8" s="40">
        <f t="shared" si="2"/>
        <v>2023</v>
      </c>
      <c r="AB8" s="40">
        <f t="shared" si="2"/>
        <v>2024</v>
      </c>
      <c r="AC8" s="40">
        <f t="shared" si="2"/>
        <v>2025</v>
      </c>
    </row>
    <row r="9" spans="2:29" ht="11.25" hidden="1" outlineLevel="2">
      <c r="B9" s="4" t="s">
        <v>138</v>
      </c>
      <c r="J9" s="40">
        <f aca="true" t="shared" si="3" ref="J9:AC9">J8+(DD_Fin_YE_Mth&lt;MONTH(J14))*1</f>
        <v>2006</v>
      </c>
      <c r="K9" s="40">
        <f t="shared" si="3"/>
        <v>2007</v>
      </c>
      <c r="L9" s="40">
        <f t="shared" si="3"/>
        <v>2008</v>
      </c>
      <c r="M9" s="40">
        <f t="shared" si="3"/>
        <v>2009</v>
      </c>
      <c r="N9" s="40">
        <f t="shared" si="3"/>
        <v>2010</v>
      </c>
      <c r="O9" s="40">
        <f t="shared" si="3"/>
        <v>2011</v>
      </c>
      <c r="P9" s="40">
        <f t="shared" si="3"/>
        <v>2012</v>
      </c>
      <c r="Q9" s="40">
        <f t="shared" si="3"/>
        <v>2013</v>
      </c>
      <c r="R9" s="40">
        <f t="shared" si="3"/>
        <v>2014</v>
      </c>
      <c r="S9" s="40">
        <f t="shared" si="3"/>
        <v>2015</v>
      </c>
      <c r="T9" s="40">
        <f t="shared" si="3"/>
        <v>2016</v>
      </c>
      <c r="U9" s="40">
        <f t="shared" si="3"/>
        <v>2017</v>
      </c>
      <c r="V9" s="40">
        <f t="shared" si="3"/>
        <v>2018</v>
      </c>
      <c r="W9" s="40">
        <f t="shared" si="3"/>
        <v>2019</v>
      </c>
      <c r="X9" s="40">
        <f t="shared" si="3"/>
        <v>2020</v>
      </c>
      <c r="Y9" s="40">
        <f t="shared" si="3"/>
        <v>2021</v>
      </c>
      <c r="Z9" s="40">
        <f t="shared" si="3"/>
        <v>2022</v>
      </c>
      <c r="AA9" s="40">
        <f t="shared" si="3"/>
        <v>2023</v>
      </c>
      <c r="AB9" s="40">
        <f t="shared" si="3"/>
        <v>2024</v>
      </c>
      <c r="AC9" s="40">
        <f t="shared" si="3"/>
        <v>2025</v>
      </c>
    </row>
    <row r="10" spans="2:29" ht="11.25" hidden="1" outlineLevel="2">
      <c r="B10" s="4" t="s">
        <v>139</v>
      </c>
      <c r="J10" s="43">
        <f>DATE(J8,Mths_In_Yr,31)-EDATE(DATE(J8,Mths_In_Yr,31),-Mths_In_Yr)</f>
        <v>365</v>
      </c>
      <c r="K10" s="43">
        <f>DATE(K8,Mths_In_Yr,31)-EDATE(DATE(K8,Mths_In_Yr,31),-Mths_In_Yr)</f>
        <v>365</v>
      </c>
      <c r="L10" s="43">
        <f>DATE(L8,Mths_In_Yr,31)-EDATE(DATE(L8,Mths_In_Yr,31),-Mths_In_Yr)</f>
        <v>366</v>
      </c>
      <c r="M10" s="43">
        <f>DATE(M8,Mths_In_Yr,31)-EDATE(DATE(M8,Mths_In_Yr,31),-Mths_In_Yr)</f>
        <v>365</v>
      </c>
      <c r="N10" s="43">
        <f>DATE(N8,Mths_In_Yr,31)-EDATE(DATE(N8,Mths_In_Yr,31),-Mths_In_Yr)</f>
        <v>365</v>
      </c>
      <c r="O10" s="43">
        <f>DATE(O8,Mths_In_Yr,31)-EDATE(DATE(O8,Mths_In_Yr,31),-Mths_In_Yr)</f>
        <v>365</v>
      </c>
      <c r="P10" s="43">
        <f>DATE(P8,Mths_In_Yr,31)-EDATE(DATE(P8,Mths_In_Yr,31),-Mths_In_Yr)</f>
        <v>366</v>
      </c>
      <c r="Q10" s="43">
        <f>DATE(Q8,Mths_In_Yr,31)-EDATE(DATE(Q8,Mths_In_Yr,31),-Mths_In_Yr)</f>
        <v>365</v>
      </c>
      <c r="R10" s="43">
        <f>DATE(R8,Mths_In_Yr,31)-EDATE(DATE(R8,Mths_In_Yr,31),-Mths_In_Yr)</f>
        <v>365</v>
      </c>
      <c r="S10" s="43">
        <f>DATE(S8,Mths_In_Yr,31)-EDATE(DATE(S8,Mths_In_Yr,31),-Mths_In_Yr)</f>
        <v>365</v>
      </c>
      <c r="T10" s="43">
        <f>DATE(T8,Mths_In_Yr,31)-EDATE(DATE(T8,Mths_In_Yr,31),-Mths_In_Yr)</f>
        <v>366</v>
      </c>
      <c r="U10" s="43">
        <f>DATE(U8,Mths_In_Yr,31)-EDATE(DATE(U8,Mths_In_Yr,31),-Mths_In_Yr)</f>
        <v>365</v>
      </c>
      <c r="V10" s="43">
        <f>DATE(V8,Mths_In_Yr,31)-EDATE(DATE(V8,Mths_In_Yr,31),-Mths_In_Yr)</f>
        <v>365</v>
      </c>
      <c r="W10" s="43">
        <f>DATE(W8,Mths_In_Yr,31)-EDATE(DATE(W8,Mths_In_Yr,31),-Mths_In_Yr)</f>
        <v>365</v>
      </c>
      <c r="X10" s="43">
        <f>DATE(X8,Mths_In_Yr,31)-EDATE(DATE(X8,Mths_In_Yr,31),-Mths_In_Yr)</f>
        <v>366</v>
      </c>
      <c r="Y10" s="43">
        <f>DATE(Y8,Mths_In_Yr,31)-EDATE(DATE(Y8,Mths_In_Yr,31),-Mths_In_Yr)</f>
        <v>365</v>
      </c>
      <c r="Z10" s="43">
        <f>DATE(Z8,Mths_In_Yr,31)-EDATE(DATE(Z8,Mths_In_Yr,31),-Mths_In_Yr)</f>
        <v>365</v>
      </c>
      <c r="AA10" s="43">
        <f>DATE(AA8,Mths_In_Yr,31)-EDATE(DATE(AA8,Mths_In_Yr,31),-Mths_In_Yr)</f>
        <v>365</v>
      </c>
      <c r="AB10" s="43">
        <f>DATE(AB8,Mths_In_Yr,31)-EDATE(DATE(AB8,Mths_In_Yr,31),-Mths_In_Yr)</f>
        <v>366</v>
      </c>
      <c r="AC10" s="43">
        <f>DATE(AC8,Mths_In_Yr,31)-EDATE(DATE(AC8,Mths_In_Yr,31),-Mths_In_Yr)</f>
        <v>365</v>
      </c>
    </row>
    <row r="11" spans="2:29" ht="11.25" hidden="1" outlineLevel="2">
      <c r="B11" s="4" t="s">
        <v>140</v>
      </c>
      <c r="J11" s="44">
        <f>EOMONTH(DATE(J9,DD_Fin_YE_Mth,1),0)-EOMONTH(EDATE(EOMONTH(DATE(J9,DD_Fin_YE_Mth,1),0),-Mths_In_Yr),0)</f>
        <v>365</v>
      </c>
      <c r="K11" s="44">
        <f>EOMONTH(DATE(K9,DD_Fin_YE_Mth,1),0)-EOMONTH(EDATE(EOMONTH(DATE(K9,DD_Fin_YE_Mth,1),0),-Mths_In_Yr),0)</f>
        <v>365</v>
      </c>
      <c r="L11" s="44">
        <f>EOMONTH(DATE(L9,DD_Fin_YE_Mth,1),0)-EOMONTH(EDATE(EOMONTH(DATE(L9,DD_Fin_YE_Mth,1),0),-Mths_In_Yr),0)</f>
        <v>366</v>
      </c>
      <c r="M11" s="44">
        <f>EOMONTH(DATE(M9,DD_Fin_YE_Mth,1),0)-EOMONTH(EDATE(EOMONTH(DATE(M9,DD_Fin_YE_Mth,1),0),-Mths_In_Yr),0)</f>
        <v>365</v>
      </c>
      <c r="N11" s="44">
        <f>EOMONTH(DATE(N9,DD_Fin_YE_Mth,1),0)-EOMONTH(EDATE(EOMONTH(DATE(N9,DD_Fin_YE_Mth,1),0),-Mths_In_Yr),0)</f>
        <v>365</v>
      </c>
      <c r="O11" s="44">
        <f>EOMONTH(DATE(O9,DD_Fin_YE_Mth,1),0)-EOMONTH(EDATE(EOMONTH(DATE(O9,DD_Fin_YE_Mth,1),0),-Mths_In_Yr),0)</f>
        <v>365</v>
      </c>
      <c r="P11" s="44">
        <f>EOMONTH(DATE(P9,DD_Fin_YE_Mth,1),0)-EOMONTH(EDATE(EOMONTH(DATE(P9,DD_Fin_YE_Mth,1),0),-Mths_In_Yr),0)</f>
        <v>366</v>
      </c>
      <c r="Q11" s="44">
        <f>EOMONTH(DATE(Q9,DD_Fin_YE_Mth,1),0)-EOMONTH(EDATE(EOMONTH(DATE(Q9,DD_Fin_YE_Mth,1),0),-Mths_In_Yr),0)</f>
        <v>365</v>
      </c>
      <c r="R11" s="44">
        <f>EOMONTH(DATE(R9,DD_Fin_YE_Mth,1),0)-EOMONTH(EDATE(EOMONTH(DATE(R9,DD_Fin_YE_Mth,1),0),-Mths_In_Yr),0)</f>
        <v>365</v>
      </c>
      <c r="S11" s="44">
        <f>EOMONTH(DATE(S9,DD_Fin_YE_Mth,1),0)-EOMONTH(EDATE(EOMONTH(DATE(S9,DD_Fin_YE_Mth,1),0),-Mths_In_Yr),0)</f>
        <v>365</v>
      </c>
      <c r="T11" s="44">
        <f>EOMONTH(DATE(T9,DD_Fin_YE_Mth,1),0)-EOMONTH(EDATE(EOMONTH(DATE(T9,DD_Fin_YE_Mth,1),0),-Mths_In_Yr),0)</f>
        <v>366</v>
      </c>
      <c r="U11" s="44">
        <f>EOMONTH(DATE(U9,DD_Fin_YE_Mth,1),0)-EOMONTH(EDATE(EOMONTH(DATE(U9,DD_Fin_YE_Mth,1),0),-Mths_In_Yr),0)</f>
        <v>365</v>
      </c>
      <c r="V11" s="44">
        <f>EOMONTH(DATE(V9,DD_Fin_YE_Mth,1),0)-EOMONTH(EDATE(EOMONTH(DATE(V9,DD_Fin_YE_Mth,1),0),-Mths_In_Yr),0)</f>
        <v>365</v>
      </c>
      <c r="W11" s="44">
        <f>EOMONTH(DATE(W9,DD_Fin_YE_Mth,1),0)-EOMONTH(EDATE(EOMONTH(DATE(W9,DD_Fin_YE_Mth,1),0),-Mths_In_Yr),0)</f>
        <v>365</v>
      </c>
      <c r="X11" s="44">
        <f>EOMONTH(DATE(X9,DD_Fin_YE_Mth,1),0)-EOMONTH(EDATE(EOMONTH(DATE(X9,DD_Fin_YE_Mth,1),0),-Mths_In_Yr),0)</f>
        <v>366</v>
      </c>
      <c r="Y11" s="44">
        <f>EOMONTH(DATE(Y9,DD_Fin_YE_Mth,1),0)-EOMONTH(EDATE(EOMONTH(DATE(Y9,DD_Fin_YE_Mth,1),0),-Mths_In_Yr),0)</f>
        <v>365</v>
      </c>
      <c r="Z11" s="44">
        <f>EOMONTH(DATE(Z9,DD_Fin_YE_Mth,1),0)-EOMONTH(EDATE(EOMONTH(DATE(Z9,DD_Fin_YE_Mth,1),0),-Mths_In_Yr),0)</f>
        <v>365</v>
      </c>
      <c r="AA11" s="44">
        <f>EOMONTH(DATE(AA9,DD_Fin_YE_Mth,1),0)-EOMONTH(EDATE(EOMONTH(DATE(AA9,DD_Fin_YE_Mth,1),0),-Mths_In_Yr),0)</f>
        <v>365</v>
      </c>
      <c r="AB11" s="44">
        <f>EOMONTH(DATE(AB9,DD_Fin_YE_Mth,1),0)-EOMONTH(EDATE(EOMONTH(DATE(AB9,DD_Fin_YE_Mth,1),0),-Mths_In_Yr),0)</f>
        <v>366</v>
      </c>
      <c r="AC11" s="44">
        <f>EOMONTH(DATE(AC9,DD_Fin_YE_Mth,1),0)-EOMONTH(EDATE(EOMONTH(DATE(AC9,DD_Fin_YE_Mth,1),0),-Mths_In_Yr),0)</f>
        <v>365</v>
      </c>
    </row>
    <row r="12" spans="2:29" ht="11.25" hidden="1" outlineLevel="2">
      <c r="B12" s="4" t="s">
        <v>141</v>
      </c>
      <c r="J12" s="41" t="str">
        <f aca="true" t="shared" si="4" ref="J12:AC12">IF(J13=Model_Start_Date,Per_1_Title,CHOOSE(DD_Model_Per_Type,Yr_Name,IF(I12=Half_1,Half_2,Half_1),IF(I12=Qtr_4,Qtr_1,INDEX(LU_Qtrs,MATCH(I12,LU_Qtrs)+1)),"M"&amp;MONTH(J14)-DD_Fin_YE_Mth+(DD_Fin_YE_Mth&gt;=MONTH(J14))*Mths_In_Yr))</f>
        <v>Year</v>
      </c>
      <c r="K12" s="41" t="str">
        <f t="shared" si="4"/>
        <v>Year</v>
      </c>
      <c r="L12" s="41" t="str">
        <f t="shared" si="4"/>
        <v>Year</v>
      </c>
      <c r="M12" s="41" t="str">
        <f t="shared" si="4"/>
        <v>Year</v>
      </c>
      <c r="N12" s="41" t="str">
        <f t="shared" si="4"/>
        <v>Year</v>
      </c>
      <c r="O12" s="41" t="str">
        <f t="shared" si="4"/>
        <v>Year</v>
      </c>
      <c r="P12" s="41" t="str">
        <f t="shared" si="4"/>
        <v>Year</v>
      </c>
      <c r="Q12" s="41" t="str">
        <f t="shared" si="4"/>
        <v>Year</v>
      </c>
      <c r="R12" s="41" t="str">
        <f t="shared" si="4"/>
        <v>Year</v>
      </c>
      <c r="S12" s="41" t="str">
        <f t="shared" si="4"/>
        <v>Year</v>
      </c>
      <c r="T12" s="41" t="str">
        <f t="shared" si="4"/>
        <v>Year</v>
      </c>
      <c r="U12" s="41" t="str">
        <f t="shared" si="4"/>
        <v>Year</v>
      </c>
      <c r="V12" s="41" t="str">
        <f t="shared" si="4"/>
        <v>Year</v>
      </c>
      <c r="W12" s="41" t="str">
        <f t="shared" si="4"/>
        <v>Year</v>
      </c>
      <c r="X12" s="41" t="str">
        <f t="shared" si="4"/>
        <v>Year</v>
      </c>
      <c r="Y12" s="41" t="str">
        <f t="shared" si="4"/>
        <v>Year</v>
      </c>
      <c r="Z12" s="41" t="str">
        <f t="shared" si="4"/>
        <v>Year</v>
      </c>
      <c r="AA12" s="41" t="str">
        <f t="shared" si="4"/>
        <v>Year</v>
      </c>
      <c r="AB12" s="41" t="str">
        <f t="shared" si="4"/>
        <v>Year</v>
      </c>
      <c r="AC12" s="41" t="str">
        <f t="shared" si="4"/>
        <v>Year</v>
      </c>
    </row>
    <row r="13" spans="2:29" ht="11.25" hidden="1" outlineLevel="2">
      <c r="B13" s="4" t="s">
        <v>142</v>
      </c>
      <c r="J13" s="42">
        <f aca="true" t="shared" si="5" ref="J13:AC13">IF(ISBLANK(I14),Model_Start_Date,I14+1)</f>
        <v>38718</v>
      </c>
      <c r="K13" s="42">
        <f t="shared" si="5"/>
        <v>39083</v>
      </c>
      <c r="L13" s="42">
        <f t="shared" si="5"/>
        <v>39448</v>
      </c>
      <c r="M13" s="42">
        <f t="shared" si="5"/>
        <v>39814</v>
      </c>
      <c r="N13" s="42">
        <f t="shared" si="5"/>
        <v>40179</v>
      </c>
      <c r="O13" s="42">
        <f t="shared" si="5"/>
        <v>40544</v>
      </c>
      <c r="P13" s="42">
        <f t="shared" si="5"/>
        <v>40909</v>
      </c>
      <c r="Q13" s="42">
        <f t="shared" si="5"/>
        <v>41275</v>
      </c>
      <c r="R13" s="42">
        <f t="shared" si="5"/>
        <v>41640</v>
      </c>
      <c r="S13" s="42">
        <f t="shared" si="5"/>
        <v>42005</v>
      </c>
      <c r="T13" s="42">
        <f t="shared" si="5"/>
        <v>42370</v>
      </c>
      <c r="U13" s="42">
        <f t="shared" si="5"/>
        <v>42736</v>
      </c>
      <c r="V13" s="42">
        <f t="shared" si="5"/>
        <v>43101</v>
      </c>
      <c r="W13" s="42">
        <f t="shared" si="5"/>
        <v>43466</v>
      </c>
      <c r="X13" s="42">
        <f t="shared" si="5"/>
        <v>43831</v>
      </c>
      <c r="Y13" s="42">
        <f t="shared" si="5"/>
        <v>44197</v>
      </c>
      <c r="Z13" s="42">
        <f t="shared" si="5"/>
        <v>44562</v>
      </c>
      <c r="AA13" s="42">
        <f t="shared" si="5"/>
        <v>44927</v>
      </c>
      <c r="AB13" s="42">
        <f t="shared" si="5"/>
        <v>45292</v>
      </c>
      <c r="AC13" s="42">
        <f t="shared" si="5"/>
        <v>45658</v>
      </c>
    </row>
    <row r="14" spans="2:29" ht="11.25" hidden="1" outlineLevel="2">
      <c r="B14" s="4" t="s">
        <v>143</v>
      </c>
      <c r="J14" s="42">
        <f>IF(J13=Model_Start_Date,Per_1_End_Date,EOMONTH(EDATE(I14,J15),0))</f>
        <v>39082</v>
      </c>
      <c r="K14" s="42">
        <f>IF(K13=Model_Start_Date,Per_1_End_Date,EOMONTH(EDATE(J14,K15),0))</f>
        <v>39447</v>
      </c>
      <c r="L14" s="42">
        <f>IF(L13=Model_Start_Date,Per_1_End_Date,EOMONTH(EDATE(K14,L15),0))</f>
        <v>39813</v>
      </c>
      <c r="M14" s="42">
        <f>IF(M13=Model_Start_Date,Per_1_End_Date,EOMONTH(EDATE(L14,M15),0))</f>
        <v>40178</v>
      </c>
      <c r="N14" s="42">
        <f>IF(N13=Model_Start_Date,Per_1_End_Date,EOMONTH(EDATE(M14,N15),0))</f>
        <v>40543</v>
      </c>
      <c r="O14" s="42">
        <f>IF(O13=Model_Start_Date,Per_1_End_Date,EOMONTH(EDATE(N14,O15),0))</f>
        <v>40908</v>
      </c>
      <c r="P14" s="42">
        <f>IF(P13=Model_Start_Date,Per_1_End_Date,EOMONTH(EDATE(O14,P15),0))</f>
        <v>41274</v>
      </c>
      <c r="Q14" s="42">
        <f>IF(Q13=Model_Start_Date,Per_1_End_Date,EOMONTH(EDATE(P14,Q15),0))</f>
        <v>41639</v>
      </c>
      <c r="R14" s="42">
        <f>IF(R13=Model_Start_Date,Per_1_End_Date,EOMONTH(EDATE(Q14,R15),0))</f>
        <v>42004</v>
      </c>
      <c r="S14" s="42">
        <f>IF(S13=Model_Start_Date,Per_1_End_Date,EOMONTH(EDATE(R14,S15),0))</f>
        <v>42369</v>
      </c>
      <c r="T14" s="42">
        <f>IF(T13=Model_Start_Date,Per_1_End_Date,EOMONTH(EDATE(S14,T15),0))</f>
        <v>42735</v>
      </c>
      <c r="U14" s="42">
        <f>IF(U13=Model_Start_Date,Per_1_End_Date,EOMONTH(EDATE(T14,U15),0))</f>
        <v>43100</v>
      </c>
      <c r="V14" s="42">
        <f>IF(V13=Model_Start_Date,Per_1_End_Date,EOMONTH(EDATE(U14,V15),0))</f>
        <v>43465</v>
      </c>
      <c r="W14" s="42">
        <f>IF(W13=Model_Start_Date,Per_1_End_Date,EOMONTH(EDATE(V14,W15),0))</f>
        <v>43830</v>
      </c>
      <c r="X14" s="42">
        <f>IF(X13=Model_Start_Date,Per_1_End_Date,EOMONTH(EDATE(W14,X15),0))</f>
        <v>44196</v>
      </c>
      <c r="Y14" s="42">
        <f>IF(Y13=Model_Start_Date,Per_1_End_Date,EOMONTH(EDATE(X14,Y15),0))</f>
        <v>44561</v>
      </c>
      <c r="Z14" s="42">
        <f>IF(Z13=Model_Start_Date,Per_1_End_Date,EOMONTH(EDATE(Y14,Z15),0))</f>
        <v>44926</v>
      </c>
      <c r="AA14" s="42">
        <f>IF(AA13=Model_Start_Date,Per_1_End_Date,EOMONTH(EDATE(Z14,AA15),0))</f>
        <v>45291</v>
      </c>
      <c r="AB14" s="42">
        <f>IF(AB13=Model_Start_Date,Per_1_End_Date,EOMONTH(EDATE(AA14,AB15),0))</f>
        <v>45657</v>
      </c>
      <c r="AC14" s="42">
        <f>IF(AC13=Model_Start_Date,Per_1_End_Date,EOMONTH(EDATE(AB14,AC15),0))</f>
        <v>46022</v>
      </c>
    </row>
    <row r="15" spans="2:29" ht="11.25" hidden="1" outlineLevel="2">
      <c r="B15" s="38" t="str">
        <f>Mth_Name&amp;"s in "&amp;CHOOSE(DD_Model_Per_Type,"Financial "&amp;Yr_Name,Half_Yr_Name,Qtr_Name,Mth_Name)</f>
        <v>Months in Financial Year</v>
      </c>
      <c r="J15" s="44">
        <f aca="true" t="shared" si="6" ref="J15:AC15">CHOOSE(DD_Model_Per_Type,Mths_In_Yr,Mths_In_Half_Yr,Mths_In_Qtr,1)</f>
        <v>12</v>
      </c>
      <c r="K15" s="44">
        <f t="shared" si="6"/>
        <v>12</v>
      </c>
      <c r="L15" s="44">
        <f t="shared" si="6"/>
        <v>12</v>
      </c>
      <c r="M15" s="44">
        <f t="shared" si="6"/>
        <v>12</v>
      </c>
      <c r="N15" s="44">
        <f t="shared" si="6"/>
        <v>12</v>
      </c>
      <c r="O15" s="44">
        <f t="shared" si="6"/>
        <v>12</v>
      </c>
      <c r="P15" s="44">
        <f t="shared" si="6"/>
        <v>12</v>
      </c>
      <c r="Q15" s="44">
        <f t="shared" si="6"/>
        <v>12</v>
      </c>
      <c r="R15" s="44">
        <f t="shared" si="6"/>
        <v>12</v>
      </c>
      <c r="S15" s="44">
        <f t="shared" si="6"/>
        <v>12</v>
      </c>
      <c r="T15" s="44">
        <f t="shared" si="6"/>
        <v>12</v>
      </c>
      <c r="U15" s="44">
        <f t="shared" si="6"/>
        <v>12</v>
      </c>
      <c r="V15" s="44">
        <f t="shared" si="6"/>
        <v>12</v>
      </c>
      <c r="W15" s="44">
        <f t="shared" si="6"/>
        <v>12</v>
      </c>
      <c r="X15" s="44">
        <f t="shared" si="6"/>
        <v>12</v>
      </c>
      <c r="Y15" s="44">
        <f t="shared" si="6"/>
        <v>12</v>
      </c>
      <c r="Z15" s="44">
        <f t="shared" si="6"/>
        <v>12</v>
      </c>
      <c r="AA15" s="44">
        <f t="shared" si="6"/>
        <v>12</v>
      </c>
      <c r="AB15" s="44">
        <f t="shared" si="6"/>
        <v>12</v>
      </c>
      <c r="AC15" s="44">
        <f t="shared" si="6"/>
        <v>12</v>
      </c>
    </row>
    <row r="16" spans="2:29" ht="11.25" hidden="1" outlineLevel="2">
      <c r="B16" s="4" t="s">
        <v>144</v>
      </c>
      <c r="J16" s="44">
        <f>(J14+1)-J13</f>
        <v>365</v>
      </c>
      <c r="K16" s="44">
        <f aca="true" t="shared" si="7" ref="K16:AC16">(K14+1)-K13</f>
        <v>365</v>
      </c>
      <c r="L16" s="44">
        <f t="shared" si="7"/>
        <v>366</v>
      </c>
      <c r="M16" s="44">
        <f t="shared" si="7"/>
        <v>365</v>
      </c>
      <c r="N16" s="44">
        <f t="shared" si="7"/>
        <v>365</v>
      </c>
      <c r="O16" s="44">
        <f t="shared" si="7"/>
        <v>365</v>
      </c>
      <c r="P16" s="44">
        <f t="shared" si="7"/>
        <v>366</v>
      </c>
      <c r="Q16" s="44">
        <f t="shared" si="7"/>
        <v>365</v>
      </c>
      <c r="R16" s="44">
        <f t="shared" si="7"/>
        <v>365</v>
      </c>
      <c r="S16" s="44">
        <f t="shared" si="7"/>
        <v>365</v>
      </c>
      <c r="T16" s="44">
        <f t="shared" si="7"/>
        <v>366</v>
      </c>
      <c r="U16" s="44">
        <f t="shared" si="7"/>
        <v>365</v>
      </c>
      <c r="V16" s="44">
        <f t="shared" si="7"/>
        <v>365</v>
      </c>
      <c r="W16" s="44">
        <f t="shared" si="7"/>
        <v>365</v>
      </c>
      <c r="X16" s="44">
        <f t="shared" si="7"/>
        <v>366</v>
      </c>
      <c r="Y16" s="44">
        <f t="shared" si="7"/>
        <v>365</v>
      </c>
      <c r="Z16" s="44">
        <f t="shared" si="7"/>
        <v>365</v>
      </c>
      <c r="AA16" s="44">
        <f t="shared" si="7"/>
        <v>365</v>
      </c>
      <c r="AB16" s="44">
        <f t="shared" si="7"/>
        <v>366</v>
      </c>
      <c r="AC16" s="44">
        <f t="shared" si="7"/>
        <v>365</v>
      </c>
    </row>
    <row r="17" spans="2:29" ht="11.25" hidden="1" outlineLevel="2">
      <c r="B17" s="38" t="str">
        <f>"Days in "&amp;CHOOSE(DD_Model_Per_Type,"Financial "&amp;Yr_Name,Half_Yr_Name,Qtr_Name,Mth_Name)</f>
        <v>Days in Financial Year</v>
      </c>
      <c r="J17" s="44">
        <f>IF(J13=Model_Start_Date,J14-EOMONTH(EDATE(J14,-J15),0),J16)</f>
        <v>365</v>
      </c>
      <c r="K17" s="44">
        <f>IF(K13=Model_Start_Date,K14-EOMONTH(EDATE(K14,-K15),0),K16)</f>
        <v>365</v>
      </c>
      <c r="L17" s="44">
        <f>IF(L13=Model_Start_Date,L14-EOMONTH(EDATE(L14,-L15),0),L16)</f>
        <v>366</v>
      </c>
      <c r="M17" s="44">
        <f>IF(M13=Model_Start_Date,M14-EOMONTH(EDATE(M14,-M15),0),M16)</f>
        <v>365</v>
      </c>
      <c r="N17" s="44">
        <f>IF(N13=Model_Start_Date,N14-EOMONTH(EDATE(N14,-N15),0),N16)</f>
        <v>365</v>
      </c>
      <c r="O17" s="44">
        <f>IF(O13=Model_Start_Date,O14-EOMONTH(EDATE(O14,-O15),0),O16)</f>
        <v>365</v>
      </c>
      <c r="P17" s="44">
        <f>IF(P13=Model_Start_Date,P14-EOMONTH(EDATE(P14,-P15),0),P16)</f>
        <v>366</v>
      </c>
      <c r="Q17" s="44">
        <f>IF(Q13=Model_Start_Date,Q14-EOMONTH(EDATE(Q14,-Q15),0),Q16)</f>
        <v>365</v>
      </c>
      <c r="R17" s="44">
        <f>IF(R13=Model_Start_Date,R14-EOMONTH(EDATE(R14,-R15),0),R16)</f>
        <v>365</v>
      </c>
      <c r="S17" s="44">
        <f>IF(S13=Model_Start_Date,S14-EOMONTH(EDATE(S14,-S15),0),S16)</f>
        <v>365</v>
      </c>
      <c r="T17" s="44">
        <f>IF(T13=Model_Start_Date,T14-EOMONTH(EDATE(T14,-T15),0),T16)</f>
        <v>366</v>
      </c>
      <c r="U17" s="44">
        <f>IF(U13=Model_Start_Date,U14-EOMONTH(EDATE(U14,-U15),0),U16)</f>
        <v>365</v>
      </c>
      <c r="V17" s="44">
        <f>IF(V13=Model_Start_Date,V14-EOMONTH(EDATE(V14,-V15),0),V16)</f>
        <v>365</v>
      </c>
      <c r="W17" s="44">
        <f>IF(W13=Model_Start_Date,W14-EOMONTH(EDATE(W14,-W15),0),W16)</f>
        <v>365</v>
      </c>
      <c r="X17" s="44">
        <f>IF(X13=Model_Start_Date,X14-EOMONTH(EDATE(X14,-X15),0),X16)</f>
        <v>366</v>
      </c>
      <c r="Y17" s="44">
        <f>IF(Y13=Model_Start_Date,Y14-EOMONTH(EDATE(Y14,-Y15),0),Y16)</f>
        <v>365</v>
      </c>
      <c r="Z17" s="44">
        <f>IF(Z13=Model_Start_Date,Z14-EOMONTH(EDATE(Z14,-Z15),0),Z16)</f>
        <v>365</v>
      </c>
      <c r="AA17" s="44">
        <f>IF(AA13=Model_Start_Date,AA14-EOMONTH(EDATE(AA14,-AA15),0),AA16)</f>
        <v>365</v>
      </c>
      <c r="AB17" s="44">
        <f>IF(AB13=Model_Start_Date,AB14-EOMONTH(EDATE(AB14,-AB15),0),AB16)</f>
        <v>366</v>
      </c>
      <c r="AC17" s="44">
        <f>IF(AC13=Model_Start_Date,AC14-EOMONTH(EDATE(AC14,-AC15),0),AC16)</f>
        <v>365</v>
      </c>
    </row>
    <row r="18" spans="2:29" ht="11.25" hidden="1" outlineLevel="2">
      <c r="B18" s="4" t="s">
        <v>145</v>
      </c>
      <c r="J18" s="44">
        <f aca="true" t="shared" si="8" ref="J18:AC18">IF(J13=Model_Start_Date,1,I18+1)</f>
        <v>1</v>
      </c>
      <c r="K18" s="44">
        <f t="shared" si="8"/>
        <v>2</v>
      </c>
      <c r="L18" s="44">
        <f t="shared" si="8"/>
        <v>3</v>
      </c>
      <c r="M18" s="44">
        <f t="shared" si="8"/>
        <v>4</v>
      </c>
      <c r="N18" s="44">
        <f t="shared" si="8"/>
        <v>5</v>
      </c>
      <c r="O18" s="44">
        <f t="shared" si="8"/>
        <v>6</v>
      </c>
      <c r="P18" s="44">
        <f t="shared" si="8"/>
        <v>7</v>
      </c>
      <c r="Q18" s="44">
        <f t="shared" si="8"/>
        <v>8</v>
      </c>
      <c r="R18" s="44">
        <f t="shared" si="8"/>
        <v>9</v>
      </c>
      <c r="S18" s="44">
        <f t="shared" si="8"/>
        <v>10</v>
      </c>
      <c r="T18" s="44">
        <f t="shared" si="8"/>
        <v>11</v>
      </c>
      <c r="U18" s="44">
        <f t="shared" si="8"/>
        <v>12</v>
      </c>
      <c r="V18" s="44">
        <f t="shared" si="8"/>
        <v>13</v>
      </c>
      <c r="W18" s="44">
        <f t="shared" si="8"/>
        <v>14</v>
      </c>
      <c r="X18" s="44">
        <f t="shared" si="8"/>
        <v>15</v>
      </c>
      <c r="Y18" s="44">
        <f t="shared" si="8"/>
        <v>16</v>
      </c>
      <c r="Z18" s="44">
        <f t="shared" si="8"/>
        <v>17</v>
      </c>
      <c r="AA18" s="44">
        <f t="shared" si="8"/>
        <v>18</v>
      </c>
      <c r="AB18" s="44">
        <f t="shared" si="8"/>
        <v>19</v>
      </c>
      <c r="AC18" s="44">
        <f t="shared" si="8"/>
        <v>20</v>
      </c>
    </row>
    <row r="19" spans="2:29" ht="11.25" hidden="1" outlineLevel="2">
      <c r="B19" s="48" t="s">
        <v>146</v>
      </c>
      <c r="C19" s="46"/>
      <c r="D19" s="46"/>
      <c r="E19" s="46"/>
      <c r="F19" s="46"/>
      <c r="G19" s="46"/>
      <c r="H19" s="46"/>
      <c r="I19" s="46"/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</row>
    <row r="20" ht="11.25" collapsed="1">
      <c r="B20" s="7"/>
    </row>
  </sheetData>
  <sheetProtection/>
  <mergeCells count="1">
    <mergeCell ref="B3:F3"/>
  </mergeCells>
  <hyperlinks>
    <hyperlink ref="B3" location="HL_Home" tooltip="Go to Table of Contents" display="HL_Home"/>
    <hyperlink ref="A4" location="$B$20" tooltip="Go to Top of Sheet" display="$B$20"/>
    <hyperlink ref="B4" location="Output_SC!A1" tooltip="Go to Previous Sheet" display="Output_SC!A1"/>
    <hyperlink ref="C4" location="Lookup_SC!A1" tooltip="Go to Next Sheet" display="Lookup_SC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3" max="4" width="3.83203125" style="0" customWidth="1"/>
  </cols>
  <sheetData>
    <row r="1" ht="11.25">
      <c r="A1" s="6" t="s">
        <v>134</v>
      </c>
    </row>
    <row r="9" ht="18">
      <c r="C9" s="2" t="s">
        <v>148</v>
      </c>
    </row>
    <row r="10" ht="16.5">
      <c r="C10" s="34" t="s">
        <v>151</v>
      </c>
    </row>
    <row r="11" ht="15.75">
      <c r="C11" s="5" t="str">
        <f>Model_Name</f>
        <v>PivotTables Examples</v>
      </c>
    </row>
    <row r="12" spans="3:6" ht="11.25">
      <c r="C12" s="81" t="s">
        <v>3</v>
      </c>
      <c r="D12" s="81"/>
      <c r="E12" s="81"/>
      <c r="F12" s="81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131</v>
      </c>
    </row>
    <row r="19" ht="11.25">
      <c r="C19" s="4" t="s">
        <v>132</v>
      </c>
    </row>
    <row r="20" ht="11.25">
      <c r="C20" s="4" t="s">
        <v>133</v>
      </c>
    </row>
  </sheetData>
  <sheetProtection/>
  <mergeCells count="1">
    <mergeCell ref="C12:F12"/>
  </mergeCells>
  <hyperlinks>
    <hyperlink ref="C12" location="HL_Home" tooltip="Go to Table of Contents" display="HL_Home"/>
    <hyperlink ref="C13" location="'(Title1)_FO'!A1" tooltip="Go to Previous Sheet" display="'(Title1)_FO'!A1"/>
    <hyperlink ref="D13" location="GL!A1" tooltip="Go to Next Sheet" display="GL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Dr Liam Bastick</cp:lastModifiedBy>
  <cp:lastPrinted>2010-04-04T01:01:15Z</cp:lastPrinted>
  <dcterms:created xsi:type="dcterms:W3CDTF">2009-03-30T22:32:30Z</dcterms:created>
  <dcterms:modified xsi:type="dcterms:W3CDTF">2010-04-04T02:03:23Z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